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07"/>
  <workbookPr/>
  <mc:AlternateContent xmlns:mc="http://schemas.openxmlformats.org/markup-compatibility/2006">
    <mc:Choice Requires="x15">
      <x15ac:absPath xmlns:x15ac="http://schemas.microsoft.com/office/spreadsheetml/2010/11/ac" url="J:\DIRAF\GECON\GCONT\2022\03 - APURAÇÕES - 2022\CONFERENCIA BALANCO 2022 - 2023\"/>
    </mc:Choice>
  </mc:AlternateContent>
  <xr:revisionPtr revIDLastSave="142" documentId="11_DF88EDFE1252830A91ABC15EE68D9D4EF7E414C5" xr6:coauthVersionLast="47" xr6:coauthVersionMax="47" xr10:uidLastSave="{C76454BF-C0A3-4C50-AB5C-CC74AB3D5E8D}"/>
  <bookViews>
    <workbookView xWindow="240" yWindow="240" windowWidth="9075" windowHeight="4785" firstSheet="4" activeTab="4" xr2:uid="{00000000-000D-0000-FFFF-FFFF00000000}"/>
  </bookViews>
  <sheets>
    <sheet name="ATIVO" sheetId="1" r:id="rId1"/>
    <sheet name="PASSIVO" sheetId="17" r:id="rId2"/>
    <sheet name="DEMRESULT." sheetId="2" r:id="rId3"/>
    <sheet name="MUTAÇÕESPL" sheetId="7" r:id="rId4"/>
    <sheet name="CX MÉTODO INDIRETO" sheetId="8" r:id="rId5"/>
  </sheets>
  <definedNames>
    <definedName name="_xlnm.Print_Area" localSheetId="0">ATIVO!$A$1:$H$55</definedName>
    <definedName name="_xlnm.Print_Area" localSheetId="4">'CX MÉTODO INDIRETO'!$A$1:$I$54</definedName>
    <definedName name="_xlnm.Print_Area" localSheetId="2">DEMRESULT.!$A$2:$H$58</definedName>
    <definedName name="_xlnm.Print_Area" localSheetId="3">MUTAÇÕESPL!$A$1:$F$73</definedName>
    <definedName name="_xlnm.Print_Area" localSheetId="1">PASSIVO!$A$1:$H$57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7" l="1"/>
  <c r="E37" i="7"/>
  <c r="G33" i="8"/>
  <c r="I18" i="2" l="1"/>
  <c r="I31" i="2"/>
  <c r="I37" i="2"/>
  <c r="I38" i="2"/>
  <c r="F16" i="2"/>
  <c r="F24" i="2" s="1"/>
  <c r="F29" i="2" s="1"/>
  <c r="I15" i="2"/>
  <c r="I14" i="2"/>
  <c r="I16" i="2" l="1"/>
  <c r="J37" i="2"/>
  <c r="J31" i="2" s="1"/>
  <c r="L31" i="2" s="1"/>
  <c r="I24" i="2"/>
  <c r="I29" i="2" s="1"/>
  <c r="I32" i="2" s="1"/>
  <c r="I35" i="2" s="1"/>
  <c r="J39" i="2" l="1"/>
  <c r="F32" i="2"/>
  <c r="F35" i="2" s="1"/>
  <c r="F39" i="2" s="1"/>
  <c r="G41" i="2"/>
  <c r="F41" i="2" l="1"/>
  <c r="G11" i="8"/>
  <c r="G17" i="8" s="1"/>
  <c r="G30" i="8" s="1"/>
  <c r="G37" i="8" s="1"/>
  <c r="G39" i="8" s="1"/>
  <c r="F34" i="7"/>
  <c r="F18" i="7"/>
  <c r="F40" i="17" l="1"/>
  <c r="H40" i="17"/>
  <c r="F32" i="17"/>
  <c r="F27" i="17"/>
  <c r="F32" i="1"/>
  <c r="F24" i="1"/>
  <c r="F42" i="17" l="1"/>
  <c r="F35" i="1"/>
  <c r="H32" i="17"/>
  <c r="H27" i="17"/>
  <c r="H32" i="1"/>
  <c r="H24" i="1"/>
  <c r="H35" i="1" l="1"/>
  <c r="H42" i="17"/>
  <c r="H16" i="2" l="1"/>
  <c r="H24" i="2" s="1"/>
  <c r="H29" i="2" s="1"/>
  <c r="I33" i="8"/>
  <c r="F21" i="7"/>
  <c r="B27" i="7"/>
  <c r="B37" i="7" s="1"/>
  <c r="E27" i="7"/>
  <c r="C27" i="7"/>
  <c r="C37" i="7" s="1"/>
  <c r="F23" i="7"/>
  <c r="D27" i="7"/>
  <c r="D37" i="7" s="1"/>
  <c r="F30" i="7"/>
  <c r="F27" i="7" l="1"/>
  <c r="H32" i="2" l="1"/>
  <c r="H35" i="2" s="1"/>
  <c r="H39" i="2" s="1"/>
  <c r="I11" i="8" s="1"/>
  <c r="I17" i="8" s="1"/>
  <c r="I30" i="8" s="1"/>
  <c r="H41" i="2" l="1"/>
  <c r="I37" i="8"/>
  <c r="I39" i="8" s="1"/>
</calcChain>
</file>

<file path=xl/sharedStrings.xml><?xml version="1.0" encoding="utf-8"?>
<sst xmlns="http://schemas.openxmlformats.org/spreadsheetml/2006/main" count="241" uniqueCount="162">
  <si>
    <t xml:space="preserve"> BALANÇO  PATRIMONIAL EM 31 DE DEZEMBRO</t>
  </si>
  <si>
    <t>(Em reais)</t>
  </si>
  <si>
    <t>ATIVO</t>
  </si>
  <si>
    <t xml:space="preserve">                        Ano</t>
  </si>
  <si>
    <t xml:space="preserve">                                        Ano</t>
  </si>
  <si>
    <t>Notas</t>
  </si>
  <si>
    <t>CIRCULANTE</t>
  </si>
  <si>
    <t xml:space="preserve">   Caixa e Equivalentes de Caixa </t>
  </si>
  <si>
    <t>"4"</t>
  </si>
  <si>
    <t xml:space="preserve">   Duplicatas a Receber </t>
  </si>
  <si>
    <t>"5"</t>
  </si>
  <si>
    <t xml:space="preserve">   Tributos a Compensar </t>
  </si>
  <si>
    <t>"6"</t>
  </si>
  <si>
    <t xml:space="preserve">   Estoques </t>
  </si>
  <si>
    <t>"7"</t>
  </si>
  <si>
    <t xml:space="preserve">   Despesas Antecipadas</t>
  </si>
  <si>
    <t>"3 e"</t>
  </si>
  <si>
    <t xml:space="preserve">   Outros Ativos Circulantes</t>
  </si>
  <si>
    <t>"8"</t>
  </si>
  <si>
    <t>NÃO CIRCULANTE</t>
  </si>
  <si>
    <t xml:space="preserve">    Realizável a Longo Prazo </t>
  </si>
  <si>
    <t>"3 f.1"</t>
  </si>
  <si>
    <t xml:space="preserve">    Imobilizado </t>
  </si>
  <si>
    <t>"9"</t>
  </si>
  <si>
    <t xml:space="preserve">    Intangível </t>
  </si>
  <si>
    <t xml:space="preserve"> TOTAL DO ATIVO</t>
  </si>
  <si>
    <t>As notas explicativas são parte integrante  das demonstrações contábeis</t>
  </si>
  <si>
    <t>Lincoln Nunes da Silva</t>
  </si>
  <si>
    <t xml:space="preserve">            Maurício Mizobe</t>
  </si>
  <si>
    <t xml:space="preserve">            Diretor Presidente</t>
  </si>
  <si>
    <t xml:space="preserve">                                 Diretor Técnico</t>
  </si>
  <si>
    <t xml:space="preserve">      Cristianne Lima Martins</t>
  </si>
  <si>
    <t xml:space="preserve">     Pedro Alexandre Silva Filho</t>
  </si>
  <si>
    <t xml:space="preserve"> Diretora Administrativo-Financeiro</t>
  </si>
  <si>
    <t>Contador-CRC AM-014934/O-7</t>
  </si>
  <si>
    <t xml:space="preserve">BALANÇO  PATRIMONIAL EM 31 DE DEZEMBRO </t>
  </si>
  <si>
    <t>PASSIVO</t>
  </si>
  <si>
    <t xml:space="preserve">                           Ano</t>
  </si>
  <si>
    <t xml:space="preserve">  Fornecedores</t>
  </si>
  <si>
    <t>"3.i"</t>
  </si>
  <si>
    <t xml:space="preserve">  Contribuições Sociais à Recolher</t>
  </si>
  <si>
    <t>"10.a"</t>
  </si>
  <si>
    <t xml:space="preserve">  Tributos a Recolher</t>
  </si>
  <si>
    <t xml:space="preserve">  Participações Funcionários </t>
  </si>
  <si>
    <t>"11"</t>
  </si>
  <si>
    <t xml:space="preserve">  Participações Diretores</t>
  </si>
  <si>
    <t xml:space="preserve">  Dividendos a Pagar Controlador</t>
  </si>
  <si>
    <t xml:space="preserve">  Dividendos a Pagar Não Controlador</t>
  </si>
  <si>
    <t xml:space="preserve">  Honorários a Pagar</t>
  </si>
  <si>
    <t xml:space="preserve">  Provisão de Férias</t>
  </si>
  <si>
    <t>"3.h"</t>
  </si>
  <si>
    <t xml:space="preserve">  Contingência Trabalhista </t>
  </si>
  <si>
    <t>"10.c"</t>
  </si>
  <si>
    <t xml:space="preserve">  Outras Obrigações</t>
  </si>
  <si>
    <t>"10.d"</t>
  </si>
  <si>
    <t xml:space="preserve">    Outras Obrigações </t>
  </si>
  <si>
    <t>"3 j"</t>
  </si>
  <si>
    <t>PATRIMÔNIO LÍQUIDO</t>
  </si>
  <si>
    <t xml:space="preserve"> </t>
  </si>
  <si>
    <t xml:space="preserve">   Capital Social Controlador</t>
  </si>
  <si>
    <t>"13.1"</t>
  </si>
  <si>
    <t xml:space="preserve">   Capital Social Não Controlador</t>
  </si>
  <si>
    <t xml:space="preserve">   Prejuízo Acumulados</t>
  </si>
  <si>
    <t xml:space="preserve">   Reserva de Lucro Controlador</t>
  </si>
  <si>
    <t>"13.2"</t>
  </si>
  <si>
    <t xml:space="preserve">   Reserva de Lucro Não Controlador</t>
  </si>
  <si>
    <t>TOTAL DO PASSIVO E PATRIMÔNIO LÍQUIDO</t>
  </si>
  <si>
    <t xml:space="preserve">                          Diretor Técnico</t>
  </si>
  <si>
    <t>DEMONSTRAÇÃO DO RESULTADO DOS EXERCÍCIOS</t>
  </si>
  <si>
    <t>EM 31 DE DEZEMBRO</t>
  </si>
  <si>
    <t>OPERAÇÕES EM CONTINUIDADE</t>
  </si>
  <si>
    <t>RECEITA  OPERACIONAL LÍQUIDA</t>
  </si>
  <si>
    <t>"14"</t>
  </si>
  <si>
    <t>Prestação de Serviços</t>
  </si>
  <si>
    <t>CUSTOS DOS SERVIÇOS PRESTADOS</t>
  </si>
  <si>
    <t>LUCRO  BRUTO</t>
  </si>
  <si>
    <t>DESPESAS OPERACIONAIS</t>
  </si>
  <si>
    <t>Administrativas</t>
  </si>
  <si>
    <t>Tributárias</t>
  </si>
  <si>
    <t>Outras Despesas</t>
  </si>
  <si>
    <t xml:space="preserve">OUTRAS RECEITAS </t>
  </si>
  <si>
    <t xml:space="preserve">RESULTADO  ANTES DO RESULTADO FINANCEIRO </t>
  </si>
  <si>
    <t>RESULTADO FINANCEIRO LÍQUIDO</t>
  </si>
  <si>
    <t>Receitas Financeiras</t>
  </si>
  <si>
    <t>Despesas Financeiras</t>
  </si>
  <si>
    <t>RESULTADO  ANTES DOS TRIBUTOS S/ O LUCRO</t>
  </si>
  <si>
    <t>TRIBUTOS SOBRE O LUCRO</t>
  </si>
  <si>
    <t>Contribuição Social e Imposto de Renda (Corrente)</t>
  </si>
  <si>
    <t>"12"</t>
  </si>
  <si>
    <t>RESULTADO LÍQUIDO DAS OPERAÇÕES CONTINUADAS</t>
  </si>
  <si>
    <t>RESULTADO LÍQUIDO DAS OPERAÇÕES DESCONTINUADAS</t>
  </si>
  <si>
    <t>Resultado com  Bens do Ativo Não Circulante</t>
  </si>
  <si>
    <t xml:space="preserve">RESULTADO ANTES  DAS  PARTICIPAÇÕES   </t>
  </si>
  <si>
    <t>Participações</t>
  </si>
  <si>
    <t>Diretores</t>
  </si>
  <si>
    <t>Funcionários</t>
  </si>
  <si>
    <t>LUCRO  LÍQUIDO DO EXERCÍCIO</t>
  </si>
  <si>
    <t xml:space="preserve">LUCRO POR LOTE DE 1000 AÇÕES </t>
  </si>
  <si>
    <t>As notas explicativas são parte integrante das demonstrações contábeis</t>
  </si>
  <si>
    <t xml:space="preserve">   Diretora Administrativo -Financeira</t>
  </si>
  <si>
    <t>DEMONSTRAÇÃO DAS MUTAÇÕES DO PATRIMÔNIO LÍQUIDO</t>
  </si>
  <si>
    <t>DOS EXERCÍCIOS FINDO EM 31 DE  DEZEMBRO DE 2022 E  2021</t>
  </si>
  <si>
    <t>(Em Reais)</t>
  </si>
  <si>
    <t>DESCRIÇÃO</t>
  </si>
  <si>
    <t>CAPITAL SOCIAL</t>
  </si>
  <si>
    <t>RESERVA DE LUCROS</t>
  </si>
  <si>
    <t>LUCROS OU</t>
  </si>
  <si>
    <t>TOTAL</t>
  </si>
  <si>
    <t>RESERVA
LEGAL</t>
  </si>
  <si>
    <t>FUNDO DE 
EXPANSÃO</t>
  </si>
  <si>
    <t>PREJUÍZOS
ACUMULADOS</t>
  </si>
  <si>
    <t xml:space="preserve">  Saldos em 31 de dezembro de 2020</t>
  </si>
  <si>
    <t xml:space="preserve">  Aumento de Capital</t>
  </si>
  <si>
    <t xml:space="preserve">      Dos Acionistas</t>
  </si>
  <si>
    <t xml:space="preserve">  Prejuízo do Exercício</t>
  </si>
  <si>
    <t xml:space="preserve">  Distribuição do Lucro:</t>
  </si>
  <si>
    <t xml:space="preserve">      Reserva Legal</t>
  </si>
  <si>
    <t xml:space="preserve">      Fundo de Expansão</t>
  </si>
  <si>
    <t xml:space="preserve">      Dividendos Propostos</t>
  </si>
  <si>
    <t xml:space="preserve">  Saldos em 31 de dezembro de 2021</t>
  </si>
  <si>
    <t xml:space="preserve"> Lucro Líquido do Exercício</t>
  </si>
  <si>
    <t xml:space="preserve">  Saldos em 31 de dezembro  de 2022</t>
  </si>
  <si>
    <t xml:space="preserve">        Lincoln Nunes da Silva</t>
  </si>
  <si>
    <t xml:space="preserve">                        Diretor Técnico</t>
  </si>
  <si>
    <t xml:space="preserve">             Cristianne Lima Martins</t>
  </si>
  <si>
    <t>Diretora Administrativa Financeira</t>
  </si>
  <si>
    <t>DEMONSTRAÇÃO DO FLUXO DE CAIXA - MÉTODO INDIRETO</t>
  </si>
  <si>
    <t xml:space="preserve"> DAS ATIVIDADES  OPERACIONAIS</t>
  </si>
  <si>
    <t>Resultado do Exercício</t>
  </si>
  <si>
    <t xml:space="preserve">  Ajustes para conciliar o resultado às disponibilidades</t>
  </si>
  <si>
    <t xml:space="preserve">  geradas pelas atividades operacionais </t>
  </si>
  <si>
    <t xml:space="preserve">  Depreciação e amortização</t>
  </si>
  <si>
    <t xml:space="preserve">  Perda em transações do imobilizado</t>
  </si>
  <si>
    <t xml:space="preserve">  Perda Est. P/Red. Ao Vl. Recuperavel</t>
  </si>
  <si>
    <t>Resultado do Exercício Ajustado</t>
  </si>
  <si>
    <t xml:space="preserve">  Redução dos Estoques</t>
  </si>
  <si>
    <t xml:space="preserve">  Aumento de Duplicatas a Receber</t>
  </si>
  <si>
    <t xml:space="preserve">  Aumento de Outros Créditos curto prazo</t>
  </si>
  <si>
    <t xml:space="preserve">  Aumento de Outros Créditos a longo prazo</t>
  </si>
  <si>
    <t xml:space="preserve">  Redução de Tributos a compensar</t>
  </si>
  <si>
    <t xml:space="preserve">  Redução de Despesas pagas antecipadas</t>
  </si>
  <si>
    <t>"3.e"</t>
  </si>
  <si>
    <t xml:space="preserve">  Aumento de Fornecedores curto prazo</t>
  </si>
  <si>
    <t xml:space="preserve">  Aumento de Contribuições Sociais a Recolher</t>
  </si>
  <si>
    <t xml:space="preserve">  Aumento de Tributos a Recolher</t>
  </si>
  <si>
    <t xml:space="preserve"> Aumento Provisões de Férias e Contingências Trabalhistas </t>
  </si>
  <si>
    <t xml:space="preserve"> "10 C e 3.h"</t>
  </si>
  <si>
    <t xml:space="preserve">  Aumento  Outras Contas a Pagar</t>
  </si>
  <si>
    <t xml:space="preserve">  Redução de outras contas a pagar de longo prazo</t>
  </si>
  <si>
    <t>"3.j"</t>
  </si>
  <si>
    <t xml:space="preserve"> Disponibilidades geradas pelas atividades operacionais</t>
  </si>
  <si>
    <t>DAS ATIVIDADES  INVESTIMENTO</t>
  </si>
  <si>
    <t>Aquisição de Direito do Imobilizado</t>
  </si>
  <si>
    <t>"9.2"</t>
  </si>
  <si>
    <t>Disponibilidades geradas pela atividade de investimento</t>
  </si>
  <si>
    <t>DAS ATIVIDADES FINANCIAMENTO</t>
  </si>
  <si>
    <t>Integralização de Capital</t>
  </si>
  <si>
    <t>-</t>
  </si>
  <si>
    <t>Disponibilidades geradas pela atividade financiamento</t>
  </si>
  <si>
    <t>Redução do Caixa e Equivalentes a Caixa no Período</t>
  </si>
  <si>
    <t>Saldo Inicial Caixa e Equivalentes</t>
  </si>
  <si>
    <t>Saldo Final Caixa e Equivalentes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</si>
</sst>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.000_);_(* \(#,##0.000\);_(* &quot;-&quot;??_);_(@_)"/>
    <numFmt numFmtId="166" formatCode="#,##0.000"/>
    <numFmt numFmtId="167" formatCode="_(* #,##0_);_(* \(#,##0\);_(* &quot;-&quot;??_);_(@_)"/>
    <numFmt numFmtId="168" formatCode="#,##0;[Red]#,##0"/>
  </numFmts>
  <fonts count="16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u/>
      <sz val="11"/>
      <name val="Arial"/>
      <family val="2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F0E4"/>
        <bgColor indexed="64"/>
      </patternFill>
    </fill>
    <fill>
      <patternFill patternType="solid">
        <fgColor rgb="FFEAF0D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theme="6" tint="0.39991454817346722"/>
      </top>
      <bottom style="thin">
        <color theme="6" tint="0.39991454817346722"/>
      </bottom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indexed="64"/>
      </left>
      <right style="thin">
        <color indexed="64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indexed="64"/>
      </left>
      <right style="thin">
        <color indexed="64"/>
      </right>
      <top style="thin">
        <color theme="6" tint="0.39994506668294322"/>
      </top>
      <bottom style="thin">
        <color indexed="64"/>
      </bottom>
      <diagonal/>
    </border>
    <border>
      <left/>
      <right/>
      <top style="thin">
        <color theme="6" tint="0.39994506668294322"/>
      </top>
      <bottom/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/>
      <diagonal/>
    </border>
    <border>
      <left style="thin">
        <color theme="6" tint="0.39994506668294322"/>
      </left>
      <right style="thin">
        <color theme="6" tint="0.39994506668294322"/>
      </right>
      <top/>
      <bottom/>
      <diagonal/>
    </border>
    <border>
      <left style="thin">
        <color theme="6" tint="0.39994506668294322"/>
      </left>
      <right style="thin">
        <color theme="6" tint="0.39994506668294322"/>
      </right>
      <top/>
      <bottom style="thin">
        <color theme="6" tint="0.3999450666829432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165" fontId="3" fillId="0" borderId="0" xfId="0" applyNumberFormat="1" applyFont="1"/>
    <xf numFmtId="49" fontId="2" fillId="0" borderId="0" xfId="0" applyNumberFormat="1" applyFont="1"/>
    <xf numFmtId="3" fontId="2" fillId="0" borderId="0" xfId="0" applyNumberFormat="1" applyFont="1"/>
    <xf numFmtId="168" fontId="3" fillId="0" borderId="0" xfId="1" applyNumberFormat="1" applyFont="1" applyBorder="1"/>
    <xf numFmtId="167" fontId="2" fillId="0" borderId="0" xfId="1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right"/>
    </xf>
    <xf numFmtId="167" fontId="3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left" vertical="center" indent="2"/>
    </xf>
    <xf numFmtId="166" fontId="3" fillId="0" borderId="0" xfId="0" applyNumberFormat="1" applyFont="1"/>
    <xf numFmtId="166" fontId="2" fillId="0" borderId="0" xfId="0" applyNumberFormat="1" applyFont="1"/>
    <xf numFmtId="165" fontId="3" fillId="0" borderId="0" xfId="1" applyNumberFormat="1" applyFont="1" applyBorder="1" applyAlignment="1">
      <alignment horizontal="right"/>
    </xf>
    <xf numFmtId="165" fontId="2" fillId="0" borderId="0" xfId="1" applyNumberFormat="1" applyFont="1" applyBorder="1" applyAlignment="1">
      <alignment horizontal="right"/>
    </xf>
    <xf numFmtId="1" fontId="2" fillId="0" borderId="0" xfId="0" applyNumberFormat="1" applyFont="1"/>
    <xf numFmtId="0" fontId="2" fillId="0" borderId="0" xfId="0" applyFont="1" applyAlignment="1">
      <alignment horizontal="left" vertical="center" indent="3"/>
    </xf>
    <xf numFmtId="0" fontId="3" fillId="0" borderId="0" xfId="0" applyFont="1" applyAlignment="1">
      <alignment vertical="center"/>
    </xf>
    <xf numFmtId="164" fontId="2" fillId="0" borderId="0" xfId="0" applyNumberFormat="1" applyFont="1"/>
    <xf numFmtId="167" fontId="3" fillId="0" borderId="0" xfId="1" applyNumberFormat="1" applyFont="1" applyBorder="1"/>
    <xf numFmtId="3" fontId="2" fillId="0" borderId="0" xfId="0" applyNumberFormat="1" applyFont="1" applyAlignment="1">
      <alignment horizontal="center"/>
    </xf>
    <xf numFmtId="167" fontId="2" fillId="0" borderId="0" xfId="0" applyNumberFormat="1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168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vertical="center"/>
    </xf>
    <xf numFmtId="168" fontId="7" fillId="0" borderId="0" xfId="1" applyNumberFormat="1" applyFont="1" applyFill="1" applyBorder="1" applyAlignment="1">
      <alignment horizontal="right" vertical="center"/>
    </xf>
    <xf numFmtId="49" fontId="7" fillId="0" borderId="0" xfId="1" applyNumberFormat="1" applyFont="1" applyBorder="1" applyAlignment="1">
      <alignment vertical="center"/>
    </xf>
    <xf numFmtId="168" fontId="7" fillId="2" borderId="0" xfId="1" applyNumberFormat="1" applyFont="1" applyFill="1" applyBorder="1" applyAlignment="1">
      <alignment horizontal="right" vertical="center"/>
    </xf>
    <xf numFmtId="0" fontId="7" fillId="0" borderId="0" xfId="0" applyFont="1"/>
    <xf numFmtId="0" fontId="7" fillId="3" borderId="0" xfId="0" applyFont="1" applyFill="1" applyAlignment="1">
      <alignment horizontal="center" vertical="center"/>
    </xf>
    <xf numFmtId="168" fontId="7" fillId="3" borderId="0" xfId="1" applyNumberFormat="1" applyFont="1" applyFill="1" applyBorder="1" applyAlignment="1">
      <alignment horizontal="right" vertical="center"/>
    </xf>
    <xf numFmtId="49" fontId="7" fillId="3" borderId="0" xfId="1" applyNumberFormat="1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7" fontId="7" fillId="0" borderId="0" xfId="1" applyNumberFormat="1" applyFont="1" applyBorder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7" fontId="7" fillId="0" borderId="0" xfId="1" applyNumberFormat="1" applyFont="1" applyBorder="1" applyAlignment="1">
      <alignment horizontal="right" vertical="center"/>
    </xf>
    <xf numFmtId="167" fontId="7" fillId="0" borderId="0" xfId="1" applyNumberFormat="1" applyFont="1" applyBorder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167" fontId="7" fillId="3" borderId="0" xfId="1" applyNumberFormat="1" applyFont="1" applyFill="1" applyBorder="1" applyAlignment="1">
      <alignment horizontal="right" vertical="center"/>
    </xf>
    <xf numFmtId="49" fontId="7" fillId="3" borderId="0" xfId="0" applyNumberFormat="1" applyFont="1" applyFill="1" applyAlignment="1">
      <alignment vertical="center"/>
    </xf>
    <xf numFmtId="167" fontId="7" fillId="3" borderId="0" xfId="1" applyNumberFormat="1" applyFont="1" applyFill="1" applyBorder="1" applyAlignment="1">
      <alignment vertical="center"/>
    </xf>
    <xf numFmtId="0" fontId="8" fillId="0" borderId="0" xfId="0" applyFont="1"/>
    <xf numFmtId="0" fontId="9" fillId="0" borderId="0" xfId="0" applyFont="1"/>
    <xf numFmtId="0" fontId="8" fillId="0" borderId="1" xfId="0" applyFont="1" applyBorder="1"/>
    <xf numFmtId="0" fontId="9" fillId="0" borderId="1" xfId="0" applyFont="1" applyBorder="1"/>
    <xf numFmtId="167" fontId="10" fillId="0" borderId="0" xfId="1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2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167" fontId="7" fillId="0" borderId="0" xfId="1" applyNumberFormat="1" applyFont="1" applyFill="1" applyBorder="1" applyAlignment="1">
      <alignment vertical="center"/>
    </xf>
    <xf numFmtId="167" fontId="10" fillId="0" borderId="0" xfId="1" applyNumberFormat="1" applyFont="1" applyBorder="1" applyAlignment="1">
      <alignment vertical="center"/>
    </xf>
    <xf numFmtId="0" fontId="9" fillId="0" borderId="0" xfId="0" applyFont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167" fontId="10" fillId="3" borderId="0" xfId="1" applyNumberFormat="1" applyFont="1" applyFill="1" applyAlignment="1"/>
    <xf numFmtId="167" fontId="7" fillId="3" borderId="0" xfId="1" applyNumberFormat="1" applyFont="1" applyFill="1" applyBorder="1" applyAlignment="1"/>
    <xf numFmtId="167" fontId="7" fillId="2" borderId="0" xfId="1" applyNumberFormat="1" applyFont="1" applyFill="1" applyBorder="1"/>
    <xf numFmtId="167" fontId="7" fillId="3" borderId="0" xfId="1" applyNumberFormat="1" applyFont="1" applyFill="1" applyBorder="1"/>
    <xf numFmtId="0" fontId="7" fillId="0" borderId="11" xfId="0" applyFont="1" applyBorder="1"/>
    <xf numFmtId="167" fontId="10" fillId="0" borderId="11" xfId="1" applyNumberFormat="1" applyFont="1" applyBorder="1"/>
    <xf numFmtId="167" fontId="7" fillId="0" borderId="11" xfId="1" applyNumberFormat="1" applyFont="1" applyBorder="1"/>
    <xf numFmtId="0" fontId="7" fillId="0" borderId="12" xfId="0" applyFont="1" applyBorder="1" applyAlignment="1">
      <alignment horizontal="center" vertical="center"/>
    </xf>
    <xf numFmtId="167" fontId="10" fillId="0" borderId="12" xfId="1" applyNumberFormat="1" applyFont="1" applyBorder="1" applyAlignment="1">
      <alignment vertical="center"/>
    </xf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167" fontId="10" fillId="0" borderId="12" xfId="1" applyNumberFormat="1" applyFont="1" applyBorder="1" applyAlignment="1"/>
    <xf numFmtId="0" fontId="8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167" fontId="10" fillId="0" borderId="12" xfId="1" applyNumberFormat="1" applyFont="1" applyBorder="1" applyAlignment="1">
      <alignment horizontal="right" vertical="center"/>
    </xf>
    <xf numFmtId="167" fontId="7" fillId="0" borderId="12" xfId="1" applyNumberFormat="1" applyFont="1" applyBorder="1" applyAlignment="1">
      <alignment horizontal="right" vertical="center"/>
    </xf>
    <xf numFmtId="168" fontId="10" fillId="0" borderId="12" xfId="1" applyNumberFormat="1" applyFont="1" applyBorder="1"/>
    <xf numFmtId="49" fontId="7" fillId="0" borderId="12" xfId="0" applyNumberFormat="1" applyFont="1" applyBorder="1"/>
    <xf numFmtId="0" fontId="7" fillId="0" borderId="12" xfId="0" applyFont="1" applyBorder="1" applyAlignment="1">
      <alignment vertical="center"/>
    </xf>
    <xf numFmtId="167" fontId="10" fillId="0" borderId="12" xfId="1" applyNumberFormat="1" applyFont="1" applyFill="1" applyBorder="1" applyAlignment="1">
      <alignment horizontal="right" vertical="center"/>
    </xf>
    <xf numFmtId="167" fontId="7" fillId="0" borderId="12" xfId="1" applyNumberFormat="1" applyFont="1" applyBorder="1" applyAlignment="1">
      <alignment vertical="center"/>
    </xf>
    <xf numFmtId="167" fontId="10" fillId="2" borderId="12" xfId="1" applyNumberFormat="1" applyFont="1" applyFill="1" applyBorder="1" applyAlignment="1">
      <alignment horizontal="right" vertical="center"/>
    </xf>
    <xf numFmtId="165" fontId="7" fillId="0" borderId="12" xfId="0" applyNumberFormat="1" applyFont="1" applyBorder="1" applyAlignment="1">
      <alignment horizontal="right" vertical="center"/>
    </xf>
    <xf numFmtId="167" fontId="7" fillId="0" borderId="3" xfId="1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Continuous" vertical="center"/>
    </xf>
    <xf numFmtId="167" fontId="10" fillId="0" borderId="0" xfId="1" applyNumberFormat="1" applyFont="1" applyAlignment="1">
      <alignment vertical="center"/>
    </xf>
    <xf numFmtId="167" fontId="7" fillId="0" borderId="0" xfId="1" applyNumberFormat="1" applyFont="1" applyAlignment="1">
      <alignment vertical="center"/>
    </xf>
    <xf numFmtId="167" fontId="10" fillId="0" borderId="4" xfId="1" applyNumberFormat="1" applyFont="1" applyBorder="1" applyAlignment="1">
      <alignment vertical="center"/>
    </xf>
    <xf numFmtId="0" fontId="7" fillId="0" borderId="0" xfId="0" quotePrefix="1" applyFont="1" applyAlignment="1">
      <alignment vertical="center"/>
    </xf>
    <xf numFmtId="167" fontId="10" fillId="0" borderId="5" xfId="1" applyNumberFormat="1" applyFont="1" applyBorder="1" applyAlignment="1">
      <alignment vertical="center"/>
    </xf>
    <xf numFmtId="0" fontId="10" fillId="0" borderId="6" xfId="0" applyFont="1" applyBorder="1"/>
    <xf numFmtId="37" fontId="10" fillId="0" borderId="6" xfId="0" applyNumberFormat="1" applyFont="1" applyBorder="1"/>
    <xf numFmtId="0" fontId="7" fillId="0" borderId="6" xfId="0" applyFont="1" applyBorder="1"/>
    <xf numFmtId="37" fontId="7" fillId="0" borderId="6" xfId="0" applyNumberFormat="1" applyFont="1" applyBorder="1"/>
    <xf numFmtId="37" fontId="7" fillId="0" borderId="6" xfId="0" applyNumberFormat="1" applyFont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0" fillId="0" borderId="14" xfId="0" applyFont="1" applyBorder="1" applyAlignment="1">
      <alignment vertical="center"/>
    </xf>
    <xf numFmtId="37" fontId="10" fillId="0" borderId="14" xfId="0" applyNumberFormat="1" applyFont="1" applyBorder="1" applyAlignment="1">
      <alignment vertical="center"/>
    </xf>
    <xf numFmtId="0" fontId="10" fillId="0" borderId="15" xfId="0" applyFont="1" applyBorder="1"/>
    <xf numFmtId="37" fontId="10" fillId="0" borderId="15" xfId="0" applyNumberFormat="1" applyFont="1" applyBorder="1"/>
    <xf numFmtId="0" fontId="8" fillId="0" borderId="0" xfId="0" applyFont="1" applyAlignment="1">
      <alignment horizontal="left"/>
    </xf>
    <xf numFmtId="167" fontId="7" fillId="0" borderId="0" xfId="1" applyNumberFormat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3" fontId="13" fillId="0" borderId="0" xfId="1" applyNumberFormat="1" applyFont="1" applyBorder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3" fontId="7" fillId="3" borderId="0" xfId="1" applyNumberFormat="1" applyFont="1" applyFill="1" applyBorder="1" applyAlignment="1">
      <alignment horizontal="right" vertical="center"/>
    </xf>
    <xf numFmtId="3" fontId="13" fillId="3" borderId="0" xfId="1" applyNumberFormat="1" applyFont="1" applyFill="1" applyBorder="1" applyAlignment="1">
      <alignment horizontal="right" vertical="center"/>
    </xf>
    <xf numFmtId="167" fontId="10" fillId="3" borderId="0" xfId="1" applyNumberFormat="1" applyFont="1" applyFill="1" applyBorder="1" applyAlignment="1">
      <alignment horizontal="right" vertical="center"/>
    </xf>
    <xf numFmtId="37" fontId="2" fillId="0" borderId="0" xfId="1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0" fontId="3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67" fontId="3" fillId="0" borderId="12" xfId="1" applyNumberFormat="1" applyFont="1" applyBorder="1" applyAlignment="1">
      <alignment horizontal="right" vertical="center"/>
    </xf>
    <xf numFmtId="3" fontId="3" fillId="0" borderId="12" xfId="1" applyNumberFormat="1" applyFont="1" applyFill="1" applyBorder="1" applyAlignment="1">
      <alignment horizontal="right" vertical="center"/>
    </xf>
    <xf numFmtId="3" fontId="3" fillId="0" borderId="12" xfId="1" applyNumberFormat="1" applyFont="1" applyBorder="1" applyAlignment="1">
      <alignment horizontal="right" vertical="center"/>
    </xf>
    <xf numFmtId="167" fontId="4" fillId="0" borderId="12" xfId="1" applyNumberFormat="1" applyFont="1" applyBorder="1" applyAlignment="1">
      <alignment horizontal="right"/>
    </xf>
    <xf numFmtId="166" fontId="2" fillId="0" borderId="12" xfId="1" applyNumberFormat="1" applyFont="1" applyBorder="1" applyAlignment="1">
      <alignment horizontal="right"/>
    </xf>
    <xf numFmtId="0" fontId="3" fillId="0" borderId="12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167" fontId="3" fillId="0" borderId="12" xfId="1" applyNumberFormat="1" applyFont="1" applyBorder="1"/>
    <xf numFmtId="37" fontId="3" fillId="0" borderId="12" xfId="1" applyNumberFormat="1" applyFont="1" applyBorder="1" applyAlignment="1">
      <alignment horizontal="right"/>
    </xf>
    <xf numFmtId="167" fontId="2" fillId="3" borderId="0" xfId="1" applyNumberFormat="1" applyFont="1" applyFill="1" applyBorder="1" applyAlignment="1">
      <alignment horizontal="center" vertical="center"/>
    </xf>
    <xf numFmtId="3" fontId="5" fillId="3" borderId="0" xfId="1" applyNumberFormat="1" applyFont="1" applyFill="1" applyBorder="1" applyAlignment="1">
      <alignment horizontal="right" vertical="center"/>
    </xf>
    <xf numFmtId="167" fontId="2" fillId="3" borderId="0" xfId="1" applyNumberFormat="1" applyFont="1" applyFill="1" applyBorder="1" applyAlignment="1">
      <alignment vertical="center"/>
    </xf>
    <xf numFmtId="167" fontId="2" fillId="0" borderId="12" xfId="1" applyNumberFormat="1" applyFont="1" applyBorder="1"/>
    <xf numFmtId="3" fontId="3" fillId="0" borderId="12" xfId="1" applyNumberFormat="1" applyFont="1" applyBorder="1"/>
    <xf numFmtId="3" fontId="2" fillId="0" borderId="12" xfId="1" applyNumberFormat="1" applyFont="1" applyBorder="1" applyAlignment="1">
      <alignment horizontal="right"/>
    </xf>
    <xf numFmtId="167" fontId="3" fillId="0" borderId="12" xfId="1" applyNumberFormat="1" applyFont="1" applyBorder="1" applyAlignment="1">
      <alignment horizontal="right"/>
    </xf>
    <xf numFmtId="3" fontId="3" fillId="0" borderId="12" xfId="1" applyNumberFormat="1" applyFont="1" applyBorder="1" applyAlignment="1">
      <alignment horizontal="right"/>
    </xf>
    <xf numFmtId="0" fontId="3" fillId="0" borderId="16" xfId="0" applyFont="1" applyBorder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164" fontId="2" fillId="0" borderId="0" xfId="1" applyFont="1" applyAlignment="1">
      <alignment vertical="center"/>
    </xf>
    <xf numFmtId="164" fontId="2" fillId="0" borderId="0" xfId="1" applyFont="1"/>
    <xf numFmtId="167" fontId="2" fillId="0" borderId="0" xfId="1" applyNumberFormat="1" applyFont="1" applyAlignment="1">
      <alignment horizontal="centerContinuous"/>
    </xf>
    <xf numFmtId="167" fontId="12" fillId="0" borderId="0" xfId="1" applyNumberFormat="1" applyFont="1" applyBorder="1" applyAlignment="1">
      <alignment horizontal="right" vertical="top"/>
    </xf>
    <xf numFmtId="167" fontId="10" fillId="0" borderId="0" xfId="1" applyNumberFormat="1" applyFont="1" applyAlignment="1">
      <alignment horizontal="centerContinuous" vertical="center"/>
    </xf>
    <xf numFmtId="167" fontId="2" fillId="0" borderId="0" xfId="1" applyNumberFormat="1" applyFont="1" applyAlignment="1">
      <alignment horizontal="center"/>
    </xf>
    <xf numFmtId="167" fontId="3" fillId="0" borderId="0" xfId="1" applyNumberFormat="1" applyFont="1"/>
    <xf numFmtId="167" fontId="3" fillId="0" borderId="0" xfId="1" applyNumberFormat="1" applyFont="1" applyBorder="1" applyAlignment="1">
      <alignment horizontal="center"/>
    </xf>
    <xf numFmtId="167" fontId="3" fillId="0" borderId="0" xfId="1" applyNumberFormat="1" applyFont="1" applyAlignment="1">
      <alignment horizontal="center"/>
    </xf>
    <xf numFmtId="167" fontId="2" fillId="0" borderId="0" xfId="1" applyNumberFormat="1" applyFont="1" applyAlignment="1"/>
    <xf numFmtId="164" fontId="3" fillId="0" borderId="0" xfId="1" applyFont="1" applyAlignment="1">
      <alignment horizontal="centerContinuous"/>
    </xf>
    <xf numFmtId="164" fontId="3" fillId="0" borderId="0" xfId="1" applyFont="1" applyAlignment="1">
      <alignment horizontal="centerContinuous" vertical="center"/>
    </xf>
    <xf numFmtId="164" fontId="2" fillId="0" borderId="0" xfId="1" applyFont="1" applyBorder="1" applyAlignment="1">
      <alignment vertical="center"/>
    </xf>
    <xf numFmtId="164" fontId="3" fillId="0" borderId="0" xfId="1" applyFont="1"/>
    <xf numFmtId="43" fontId="2" fillId="0" borderId="0" xfId="0" applyNumberFormat="1" applyFont="1"/>
    <xf numFmtId="164" fontId="2" fillId="5" borderId="0" xfId="1" applyFont="1" applyFill="1" applyAlignment="1">
      <alignment vertical="center"/>
    </xf>
    <xf numFmtId="164" fontId="2" fillId="5" borderId="0" xfId="1" applyFont="1" applyFill="1" applyBorder="1" applyAlignment="1">
      <alignment vertical="center"/>
    </xf>
    <xf numFmtId="167" fontId="13" fillId="0" borderId="0" xfId="1" applyNumberFormat="1" applyFont="1" applyBorder="1" applyAlignment="1">
      <alignment horizontal="right" vertical="center"/>
    </xf>
    <xf numFmtId="167" fontId="7" fillId="0" borderId="0" xfId="1" applyNumberFormat="1" applyFont="1" applyFill="1" applyBorder="1" applyAlignment="1">
      <alignment horizontal="right" vertical="center"/>
    </xf>
    <xf numFmtId="167" fontId="7" fillId="0" borderId="0" xfId="1" applyNumberFormat="1" applyFont="1" applyFill="1" applyAlignment="1">
      <alignment vertical="center"/>
    </xf>
    <xf numFmtId="164" fontId="2" fillId="0" borderId="0" xfId="1" applyFont="1" applyFill="1" applyAlignment="1">
      <alignment vertical="center"/>
    </xf>
    <xf numFmtId="164" fontId="2" fillId="0" borderId="0" xfId="1" applyFont="1" applyFill="1"/>
    <xf numFmtId="167" fontId="7" fillId="0" borderId="3" xfId="1" applyNumberFormat="1" applyFont="1" applyFill="1" applyBorder="1" applyAlignment="1">
      <alignment vertical="center"/>
    </xf>
    <xf numFmtId="164" fontId="10" fillId="2" borderId="0" xfId="1" applyFont="1" applyFill="1" applyBorder="1" applyAlignment="1">
      <alignment vertical="center"/>
    </xf>
    <xf numFmtId="167" fontId="10" fillId="2" borderId="0" xfId="1" applyNumberFormat="1" applyFont="1" applyFill="1" applyBorder="1" applyAlignment="1">
      <alignment vertical="center"/>
    </xf>
    <xf numFmtId="167" fontId="7" fillId="0" borderId="4" xfId="1" applyNumberFormat="1" applyFont="1" applyBorder="1" applyAlignment="1">
      <alignment vertical="center"/>
    </xf>
    <xf numFmtId="0" fontId="10" fillId="3" borderId="0" xfId="0" applyFont="1" applyFill="1" applyAlignment="1">
      <alignment horizontal="left" vertical="center"/>
    </xf>
    <xf numFmtId="3" fontId="15" fillId="3" borderId="0" xfId="1" applyNumberFormat="1" applyFont="1" applyFill="1" applyBorder="1" applyAlignment="1">
      <alignment horizontal="right" vertical="center"/>
    </xf>
    <xf numFmtId="167" fontId="7" fillId="3" borderId="0" xfId="1" applyNumberFormat="1" applyFont="1" applyFill="1" applyBorder="1" applyAlignment="1">
      <alignment horizontal="center" vertical="center"/>
    </xf>
    <xf numFmtId="167" fontId="10" fillId="0" borderId="0" xfId="1" applyNumberFormat="1" applyFont="1" applyBorder="1" applyAlignment="1">
      <alignment horizontal="center" vertical="center"/>
    </xf>
    <xf numFmtId="167" fontId="7" fillId="0" borderId="12" xfId="1" applyNumberFormat="1" applyFont="1" applyBorder="1" applyAlignment="1">
      <alignment horizontal="center" vertical="center"/>
    </xf>
    <xf numFmtId="3" fontId="7" fillId="2" borderId="0" xfId="0" applyNumberFormat="1" applyFont="1" applyFill="1" applyAlignment="1">
      <alignment horizontal="right" vertical="center"/>
    </xf>
    <xf numFmtId="3" fontId="7" fillId="2" borderId="0" xfId="1" applyNumberFormat="1" applyFont="1" applyFill="1" applyBorder="1" applyAlignment="1">
      <alignment horizontal="right" vertical="center"/>
    </xf>
    <xf numFmtId="167" fontId="7" fillId="6" borderId="0" xfId="1" applyNumberFormat="1" applyFont="1" applyFill="1" applyBorder="1" applyAlignment="1">
      <alignment vertical="center"/>
    </xf>
    <xf numFmtId="167" fontId="7" fillId="7" borderId="0" xfId="1" applyNumberFormat="1" applyFont="1" applyFill="1" applyBorder="1" applyAlignment="1">
      <alignment vertical="center"/>
    </xf>
    <xf numFmtId="167" fontId="7" fillId="8" borderId="0" xfId="1" applyNumberFormat="1" applyFont="1" applyFill="1" applyAlignment="1">
      <alignment vertical="center"/>
    </xf>
    <xf numFmtId="167" fontId="7" fillId="8" borderId="3" xfId="1" applyNumberFormat="1" applyFont="1" applyFill="1" applyBorder="1" applyAlignment="1">
      <alignment vertical="center"/>
    </xf>
    <xf numFmtId="3" fontId="3" fillId="0" borderId="12" xfId="1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1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7" fillId="0" borderId="12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wrapText="1"/>
    </xf>
    <xf numFmtId="0" fontId="10" fillId="4" borderId="19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0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2" xfId="0" applyFont="1" applyBorder="1" applyAlignment="1">
      <alignment horizontal="right"/>
    </xf>
    <xf numFmtId="0" fontId="12" fillId="0" borderId="0" xfId="0" applyFont="1" applyAlignment="1">
      <alignment horizontal="right" vertical="top"/>
    </xf>
    <xf numFmtId="0" fontId="10" fillId="0" borderId="12" xfId="0" applyFont="1" applyBorder="1" applyAlignment="1">
      <alignment horizontal="left" vertical="top"/>
    </xf>
    <xf numFmtId="0" fontId="3" fillId="0" borderId="16" xfId="0" applyFont="1" applyBorder="1" applyAlignment="1">
      <alignment horizontal="center"/>
    </xf>
    <xf numFmtId="167" fontId="7" fillId="3" borderId="0" xfId="1" applyNumberFormat="1" applyFont="1" applyFill="1" applyBorder="1" applyAlignment="1">
      <alignment horizontal="right" vertical="center"/>
    </xf>
    <xf numFmtId="167" fontId="7" fillId="7" borderId="0" xfId="1" applyNumberFormat="1" applyFont="1" applyFill="1" applyBorder="1" applyAlignment="1">
      <alignment horizontal="right" vertical="center"/>
    </xf>
    <xf numFmtId="3" fontId="7" fillId="3" borderId="0" xfId="1" applyNumberFormat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AF0DF"/>
      <color rgb="FFECF0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0</xdr:rowOff>
    </xdr:from>
    <xdr:to>
      <xdr:col>5</xdr:col>
      <xdr:colOff>723900</xdr:colOff>
      <xdr:row>4</xdr:row>
      <xdr:rowOff>104775</xdr:rowOff>
    </xdr:to>
    <xdr:pic>
      <xdr:nvPicPr>
        <xdr:cNvPr id="14527" name="Imagem 1">
          <a:extLst>
            <a:ext uri="{FF2B5EF4-FFF2-40B4-BE49-F238E27FC236}">
              <a16:creationId xmlns:a16="http://schemas.microsoft.com/office/drawing/2014/main" id="{00000000-0008-0000-0000-0000BF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19" t="-977" r="35484" b="2"/>
        <a:stretch>
          <a:fillRect/>
        </a:stretch>
      </xdr:blipFill>
      <xdr:spPr bwMode="auto">
        <a:xfrm>
          <a:off x="1657350" y="0"/>
          <a:ext cx="25050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133350</xdr:rowOff>
    </xdr:from>
    <xdr:to>
      <xdr:col>7</xdr:col>
      <xdr:colOff>1438275</xdr:colOff>
      <xdr:row>54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FAF3C94-CDD2-6E8A-4FC3-EF98A8D46F88}"/>
            </a:ext>
            <a:ext uri="{147F2762-F138-4A5C-976F-8EAC2B608ADB}">
              <a16:predDERef xmlns:a16="http://schemas.microsoft.com/office/drawing/2014/main" pred="{00000000-0008-0000-0000-0000BF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505950"/>
          <a:ext cx="5934075" cy="1304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0</xdr:rowOff>
    </xdr:from>
    <xdr:to>
      <xdr:col>5</xdr:col>
      <xdr:colOff>885825</xdr:colOff>
      <xdr:row>4</xdr:row>
      <xdr:rowOff>142875</xdr:rowOff>
    </xdr:to>
    <xdr:pic>
      <xdr:nvPicPr>
        <xdr:cNvPr id="15541" name="Imagem 1">
          <a:extLst>
            <a:ext uri="{FF2B5EF4-FFF2-40B4-BE49-F238E27FC236}">
              <a16:creationId xmlns:a16="http://schemas.microsoft.com/office/drawing/2014/main" id="{00000000-0008-0000-0100-0000B53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19" t="-977" r="35484" b="2"/>
        <a:stretch>
          <a:fillRect/>
        </a:stretch>
      </xdr:blipFill>
      <xdr:spPr bwMode="auto">
        <a:xfrm>
          <a:off x="1533525" y="0"/>
          <a:ext cx="27622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161925</xdr:rowOff>
    </xdr:from>
    <xdr:to>
      <xdr:col>7</xdr:col>
      <xdr:colOff>1162050</xdr:colOff>
      <xdr:row>56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D650697-41B9-1FEC-27F1-5C82DA0500C4}"/>
            </a:ext>
            <a:ext uri="{147F2762-F138-4A5C-976F-8EAC2B608ADB}">
              <a16:predDERef xmlns:a16="http://schemas.microsoft.com/office/drawing/2014/main" pred="{00000000-0008-0000-0100-0000B53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191750"/>
          <a:ext cx="5924550" cy="1076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152400</xdr:rowOff>
    </xdr:from>
    <xdr:to>
      <xdr:col>5</xdr:col>
      <xdr:colOff>809625</xdr:colOff>
      <xdr:row>5</xdr:row>
      <xdr:rowOff>47625</xdr:rowOff>
    </xdr:to>
    <xdr:pic>
      <xdr:nvPicPr>
        <xdr:cNvPr id="16565" name="Imagem 1">
          <a:extLst>
            <a:ext uri="{FF2B5EF4-FFF2-40B4-BE49-F238E27FC236}">
              <a16:creationId xmlns:a16="http://schemas.microsoft.com/office/drawing/2014/main" id="{00000000-0008-0000-0200-0000B54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19" t="-977" r="35484" b="2"/>
        <a:stretch>
          <a:fillRect/>
        </a:stretch>
      </xdr:blipFill>
      <xdr:spPr bwMode="auto">
        <a:xfrm>
          <a:off x="1885950" y="152400"/>
          <a:ext cx="30099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52</xdr:row>
      <xdr:rowOff>28575</xdr:rowOff>
    </xdr:from>
    <xdr:to>
      <xdr:col>7</xdr:col>
      <xdr:colOff>1076325</xdr:colOff>
      <xdr:row>58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140865-9C73-486F-0CD8-9624D8023DB7}"/>
            </a:ext>
            <a:ext uri="{147F2762-F138-4A5C-976F-8EAC2B608ADB}">
              <a16:predDERef xmlns:a16="http://schemas.microsoft.com/office/drawing/2014/main" pred="{00000000-0008-0000-0200-0000B54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0296525"/>
          <a:ext cx="6438900" cy="1057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2333625</xdr:colOff>
      <xdr:row>1</xdr:row>
      <xdr:rowOff>57150</xdr:rowOff>
    </xdr:from>
    <xdr:to>
      <xdr:col>3</xdr:col>
      <xdr:colOff>847725</xdr:colOff>
      <xdr:row>7</xdr:row>
      <xdr:rowOff>66675</xdr:rowOff>
    </xdr:to>
    <xdr:pic>
      <xdr:nvPicPr>
        <xdr:cNvPr id="17589" name="Imagem 1">
          <a:extLst>
            <a:ext uri="{FF2B5EF4-FFF2-40B4-BE49-F238E27FC236}">
              <a16:creationId xmlns:a16="http://schemas.microsoft.com/office/drawing/2014/main" id="{00000000-0008-0000-0300-0000B54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19" t="-977" r="35484" b="2"/>
        <a:stretch>
          <a:fillRect/>
        </a:stretch>
      </xdr:blipFill>
      <xdr:spPr bwMode="auto">
        <a:xfrm>
          <a:off x="2333625" y="238125"/>
          <a:ext cx="34671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9525</xdr:rowOff>
    </xdr:from>
    <xdr:to>
      <xdr:col>5</xdr:col>
      <xdr:colOff>1190625</xdr:colOff>
      <xdr:row>55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9CF8BF5-7FC2-1C0A-AE59-A128A2486723}"/>
            </a:ext>
            <a:ext uri="{147F2762-F138-4A5C-976F-8EAC2B608ADB}">
              <a16:predDERef xmlns:a16="http://schemas.microsoft.com/office/drawing/2014/main" pred="{00000000-0008-0000-0300-0000B54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744075"/>
          <a:ext cx="8543925" cy="1038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0</xdr:rowOff>
    </xdr:from>
    <xdr:to>
      <xdr:col>6</xdr:col>
      <xdr:colOff>619125</xdr:colOff>
      <xdr:row>1</xdr:row>
      <xdr:rowOff>285750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19" t="-977" r="35484" b="2"/>
        <a:stretch>
          <a:fillRect/>
        </a:stretch>
      </xdr:blipFill>
      <xdr:spPr bwMode="auto">
        <a:xfrm>
          <a:off x="1343025" y="0"/>
          <a:ext cx="3876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48</xdr:row>
      <xdr:rowOff>180975</xdr:rowOff>
    </xdr:from>
    <xdr:to>
      <xdr:col>8</xdr:col>
      <xdr:colOff>771525</xdr:colOff>
      <xdr:row>53</xdr:row>
      <xdr:rowOff>161925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8D89875-E247-5CF0-7D49-8A6A0F218872}"/>
            </a:ext>
            <a:ext uri="{147F2762-F138-4A5C-976F-8EAC2B608ADB}">
              <a16:predDERef xmlns:a16="http://schemas.microsoft.com/office/drawing/2014/main" pre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8753475"/>
          <a:ext cx="6486525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55"/>
  <sheetViews>
    <sheetView showGridLines="0" topLeftCell="A7" zoomScale="95" zoomScaleNormal="95" workbookViewId="0">
      <selection activeCell="J18" sqref="J18"/>
    </sheetView>
  </sheetViews>
  <sheetFormatPr defaultColWidth="11.42578125" defaultRowHeight="14.25"/>
  <cols>
    <col min="1" max="2" width="11.42578125" style="1" customWidth="1"/>
    <col min="3" max="3" width="5.7109375" style="1" customWidth="1"/>
    <col min="4" max="4" width="11.5703125" style="1" customWidth="1"/>
    <col min="5" max="5" width="11.42578125" style="1" customWidth="1"/>
    <col min="6" max="6" width="13.140625" style="1" customWidth="1"/>
    <col min="7" max="7" width="2.7109375" style="1" customWidth="1"/>
    <col min="8" max="8" width="22" style="1" customWidth="1"/>
    <col min="9" max="10" width="11.42578125" style="1"/>
    <col min="11" max="11" width="15.28515625" style="1" bestFit="1" customWidth="1"/>
    <col min="12" max="12" width="16.5703125" style="1" bestFit="1" customWidth="1"/>
    <col min="13" max="16384" width="11.42578125" style="1"/>
  </cols>
  <sheetData>
    <row r="5" spans="1:8" ht="15" customHeight="1"/>
    <row r="6" spans="1:8" ht="14.25" customHeight="1">
      <c r="A6" s="197" t="s">
        <v>0</v>
      </c>
      <c r="B6" s="197"/>
      <c r="C6" s="197"/>
      <c r="D6" s="197"/>
      <c r="E6" s="197"/>
      <c r="F6" s="197"/>
      <c r="G6" s="197"/>
      <c r="H6" s="197"/>
    </row>
    <row r="7" spans="1:8" ht="14.25" customHeight="1">
      <c r="A7" s="197" t="s">
        <v>1</v>
      </c>
      <c r="B7" s="197"/>
      <c r="C7" s="197"/>
      <c r="D7" s="197"/>
      <c r="E7" s="197"/>
      <c r="F7" s="197"/>
      <c r="G7" s="197"/>
      <c r="H7" s="197"/>
    </row>
    <row r="8" spans="1:8" ht="15">
      <c r="D8" s="2"/>
    </row>
    <row r="10" spans="1:8" ht="15">
      <c r="A10" s="197" t="s">
        <v>2</v>
      </c>
      <c r="B10" s="197"/>
      <c r="C10" s="197"/>
      <c r="D10" s="197"/>
      <c r="E10" s="197"/>
      <c r="F10" s="197"/>
      <c r="G10" s="197"/>
      <c r="H10" s="197"/>
    </row>
    <row r="11" spans="1:8">
      <c r="D11" s="6"/>
    </row>
    <row r="12" spans="1:8" ht="12" customHeight="1">
      <c r="B12" s="62"/>
      <c r="C12" s="62"/>
      <c r="D12" s="62"/>
      <c r="E12" s="63"/>
      <c r="F12" s="64" t="s">
        <v>3</v>
      </c>
      <c r="G12" s="65"/>
      <c r="H12" s="64" t="s">
        <v>4</v>
      </c>
    </row>
    <row r="13" spans="1:8" ht="18.75">
      <c r="E13" s="59" t="s">
        <v>5</v>
      </c>
      <c r="F13" s="60">
        <v>2022</v>
      </c>
      <c r="G13" s="61"/>
      <c r="H13" s="60">
        <v>2021</v>
      </c>
    </row>
    <row r="14" spans="1:8" ht="15">
      <c r="F14" s="44"/>
      <c r="G14" s="44"/>
      <c r="H14" s="44"/>
    </row>
    <row r="15" spans="1:8" ht="15" customHeight="1">
      <c r="A15" s="186"/>
      <c r="B15" s="187"/>
      <c r="C15" s="187"/>
      <c r="D15" s="187"/>
      <c r="E15" s="187"/>
      <c r="F15" s="187"/>
      <c r="G15" s="187"/>
      <c r="H15" s="188"/>
    </row>
    <row r="16" spans="1:8" ht="18.75">
      <c r="A16" s="195" t="s">
        <v>6</v>
      </c>
      <c r="B16" s="195"/>
      <c r="C16" s="195"/>
      <c r="D16" s="195"/>
      <c r="E16" s="195"/>
      <c r="F16" s="195"/>
      <c r="G16" s="195"/>
      <c r="H16" s="195"/>
    </row>
    <row r="17" spans="1:12" ht="9" customHeight="1">
      <c r="A17" s="189"/>
      <c r="B17" s="189"/>
      <c r="C17" s="189"/>
      <c r="D17" s="189"/>
      <c r="E17" s="189"/>
      <c r="F17" s="189"/>
      <c r="G17" s="189"/>
      <c r="H17" s="189"/>
    </row>
    <row r="18" spans="1:12" s="29" customFormat="1" ht="16.5" customHeight="1">
      <c r="A18" s="183" t="s">
        <v>7</v>
      </c>
      <c r="B18" s="183"/>
      <c r="C18" s="183"/>
      <c r="D18" s="183"/>
      <c r="E18" s="31" t="s">
        <v>8</v>
      </c>
      <c r="F18" s="175">
        <v>13859791.880000001</v>
      </c>
      <c r="G18" s="33"/>
      <c r="H18" s="32">
        <v>8242817</v>
      </c>
      <c r="J18" s="30"/>
    </row>
    <row r="19" spans="1:12" s="29" customFormat="1" ht="16.5" customHeight="1">
      <c r="A19" s="191" t="s">
        <v>9</v>
      </c>
      <c r="B19" s="191"/>
      <c r="C19" s="191"/>
      <c r="D19" s="191"/>
      <c r="E19" s="38" t="s">
        <v>10</v>
      </c>
      <c r="F19" s="117">
        <v>46238428.560000002</v>
      </c>
      <c r="G19" s="40"/>
      <c r="H19" s="39">
        <v>40109839</v>
      </c>
      <c r="K19" s="144"/>
      <c r="L19" s="144"/>
    </row>
    <row r="20" spans="1:12" s="29" customFormat="1" ht="16.5" customHeight="1">
      <c r="A20" s="183" t="s">
        <v>11</v>
      </c>
      <c r="B20" s="183"/>
      <c r="C20" s="183"/>
      <c r="D20" s="183"/>
      <c r="E20" s="31" t="s">
        <v>12</v>
      </c>
      <c r="F20" s="176">
        <v>628540.02</v>
      </c>
      <c r="G20" s="35"/>
      <c r="H20" s="36">
        <v>768859</v>
      </c>
      <c r="I20" s="30"/>
      <c r="K20" s="144"/>
      <c r="L20" s="144"/>
    </row>
    <row r="21" spans="1:12" s="29" customFormat="1" ht="16.5" customHeight="1">
      <c r="A21" s="191" t="s">
        <v>13</v>
      </c>
      <c r="B21" s="191"/>
      <c r="C21" s="191"/>
      <c r="D21" s="191"/>
      <c r="E21" s="38" t="s">
        <v>14</v>
      </c>
      <c r="F21" s="117">
        <v>279273.36</v>
      </c>
      <c r="G21" s="40"/>
      <c r="H21" s="39">
        <v>1596488</v>
      </c>
      <c r="K21" s="144"/>
      <c r="L21" s="144"/>
    </row>
    <row r="22" spans="1:12" s="29" customFormat="1" ht="16.5" customHeight="1">
      <c r="A22" s="183" t="s">
        <v>15</v>
      </c>
      <c r="B22" s="183"/>
      <c r="C22" s="183"/>
      <c r="D22" s="183"/>
      <c r="E22" s="31" t="s">
        <v>16</v>
      </c>
      <c r="F22" s="116">
        <v>630347.62</v>
      </c>
      <c r="G22" s="35"/>
      <c r="H22" s="34">
        <v>1250872</v>
      </c>
      <c r="K22" s="144"/>
      <c r="L22" s="144"/>
    </row>
    <row r="23" spans="1:12" s="29" customFormat="1" ht="16.5" customHeight="1">
      <c r="A23" s="191" t="s">
        <v>17</v>
      </c>
      <c r="B23" s="191"/>
      <c r="C23" s="191"/>
      <c r="D23" s="191"/>
      <c r="E23" s="38" t="s">
        <v>18</v>
      </c>
      <c r="F23" s="117">
        <v>4347889.17</v>
      </c>
      <c r="G23" s="40"/>
      <c r="H23" s="39">
        <v>2116863</v>
      </c>
      <c r="K23" s="144"/>
      <c r="L23" s="144"/>
    </row>
    <row r="24" spans="1:12" ht="15.75">
      <c r="A24" s="192"/>
      <c r="B24" s="193"/>
      <c r="C24" s="193"/>
      <c r="D24" s="193"/>
      <c r="E24" s="80"/>
      <c r="F24" s="87">
        <f>SUM(F18:F23)</f>
        <v>65984270.610000007</v>
      </c>
      <c r="G24" s="88"/>
      <c r="H24" s="87">
        <f>SUM(H18:H23)</f>
        <v>54085738</v>
      </c>
      <c r="K24" s="145"/>
      <c r="L24" s="145"/>
    </row>
    <row r="25" spans="1:12" ht="15">
      <c r="F25" s="12"/>
      <c r="G25" s="10"/>
      <c r="H25" s="12"/>
      <c r="K25" s="145"/>
      <c r="L25" s="145"/>
    </row>
    <row r="26" spans="1:12" ht="15" customHeight="1">
      <c r="A26" s="182"/>
      <c r="B26" s="182"/>
      <c r="C26" s="182"/>
      <c r="D26" s="182"/>
      <c r="E26" s="182"/>
      <c r="F26" s="182"/>
      <c r="G26" s="182"/>
      <c r="H26" s="182"/>
      <c r="K26" s="145"/>
      <c r="L26" s="145"/>
    </row>
    <row r="27" spans="1:12" ht="18.75" customHeight="1">
      <c r="A27" s="56" t="s">
        <v>19</v>
      </c>
      <c r="B27" s="57"/>
      <c r="C27" s="184"/>
      <c r="D27" s="184"/>
      <c r="E27" s="184"/>
      <c r="F27" s="184"/>
      <c r="G27" s="184"/>
      <c r="H27" s="184"/>
      <c r="K27" s="145"/>
      <c r="L27" s="145"/>
    </row>
    <row r="28" spans="1:12" ht="9" customHeight="1">
      <c r="A28" s="190"/>
      <c r="B28" s="190"/>
      <c r="C28" s="190"/>
      <c r="D28" s="190"/>
      <c r="E28" s="190"/>
      <c r="F28" s="190"/>
      <c r="G28" s="190"/>
      <c r="H28" s="190"/>
      <c r="K28" s="145"/>
      <c r="L28" s="145"/>
    </row>
    <row r="29" spans="1:12" ht="16.5" customHeight="1">
      <c r="A29" s="49" t="s">
        <v>20</v>
      </c>
      <c r="B29" s="49"/>
      <c r="C29" s="49"/>
      <c r="D29" s="50"/>
      <c r="E29" s="38" t="s">
        <v>21</v>
      </c>
      <c r="F29" s="117">
        <v>822474.3</v>
      </c>
      <c r="G29" s="52"/>
      <c r="H29" s="51">
        <v>1699552</v>
      </c>
      <c r="K29" s="145"/>
      <c r="L29" s="145"/>
    </row>
    <row r="30" spans="1:12" ht="16.5" customHeight="1">
      <c r="A30" s="183" t="s">
        <v>22</v>
      </c>
      <c r="B30" s="183"/>
      <c r="C30" s="183"/>
      <c r="D30" s="46"/>
      <c r="E30" s="31" t="s">
        <v>23</v>
      </c>
      <c r="F30" s="114">
        <v>4559466.51</v>
      </c>
      <c r="G30" s="48"/>
      <c r="H30" s="47">
        <v>5198064</v>
      </c>
      <c r="K30" s="145"/>
      <c r="L30" s="145"/>
    </row>
    <row r="31" spans="1:12" ht="16.5" customHeight="1">
      <c r="A31" s="191" t="s">
        <v>24</v>
      </c>
      <c r="B31" s="191"/>
      <c r="C31" s="191"/>
      <c r="D31" s="50"/>
      <c r="E31" s="38" t="s">
        <v>23</v>
      </c>
      <c r="F31" s="117">
        <v>2449546.37</v>
      </c>
      <c r="G31" s="53"/>
      <c r="H31" s="51">
        <v>2710083</v>
      </c>
      <c r="K31" s="145"/>
      <c r="L31" s="145"/>
    </row>
    <row r="32" spans="1:12" ht="16.5" customHeight="1">
      <c r="A32" s="196"/>
      <c r="B32" s="196"/>
      <c r="C32" s="196"/>
      <c r="D32" s="89"/>
      <c r="E32" s="89"/>
      <c r="F32" s="90">
        <f>F30+F31+F29</f>
        <v>7831487.1799999997</v>
      </c>
      <c r="G32" s="91"/>
      <c r="H32" s="90">
        <f>H30+H31+H29</f>
        <v>9607699</v>
      </c>
      <c r="K32" s="145"/>
      <c r="L32" s="145"/>
    </row>
    <row r="33" spans="1:12">
      <c r="A33" s="182"/>
      <c r="B33" s="182"/>
      <c r="C33" s="182"/>
      <c r="F33" s="14"/>
      <c r="G33" s="14"/>
      <c r="H33" s="14"/>
      <c r="L33" s="145"/>
    </row>
    <row r="34" spans="1:12">
      <c r="A34" s="182"/>
      <c r="B34" s="182"/>
      <c r="C34" s="182"/>
      <c r="F34" s="14"/>
      <c r="G34" s="14"/>
      <c r="H34" s="14"/>
      <c r="L34" s="145"/>
    </row>
    <row r="35" spans="1:12" ht="18.75">
      <c r="A35" s="194" t="s">
        <v>25</v>
      </c>
      <c r="B35" s="194"/>
      <c r="C35" s="194"/>
      <c r="D35" s="84"/>
      <c r="E35" s="84"/>
      <c r="F35" s="92">
        <f>F24+F32</f>
        <v>73815757.790000007</v>
      </c>
      <c r="G35" s="93"/>
      <c r="H35" s="92">
        <f>H24+H32</f>
        <v>63693437</v>
      </c>
      <c r="L35" s="145"/>
    </row>
    <row r="36" spans="1:12" ht="15">
      <c r="A36" s="8"/>
      <c r="F36" s="16"/>
      <c r="G36" s="15"/>
      <c r="H36" s="16"/>
      <c r="L36" s="145"/>
    </row>
    <row r="37" spans="1:12" ht="18" customHeight="1">
      <c r="A37" s="185" t="s">
        <v>26</v>
      </c>
      <c r="B37" s="185"/>
      <c r="C37" s="185"/>
      <c r="D37" s="185"/>
      <c r="E37" s="185"/>
      <c r="F37" s="185"/>
      <c r="G37" s="185"/>
      <c r="H37" s="185"/>
      <c r="L37" s="145"/>
    </row>
    <row r="38" spans="1:12">
      <c r="A38" s="182"/>
      <c r="B38" s="182"/>
      <c r="C38" s="182"/>
      <c r="D38" s="182"/>
      <c r="E38" s="182"/>
      <c r="F38" s="182"/>
      <c r="G38" s="182"/>
      <c r="H38" s="182"/>
      <c r="L38" s="145"/>
    </row>
    <row r="39" spans="1:12">
      <c r="A39" s="3"/>
      <c r="B39" s="3"/>
      <c r="C39" s="3"/>
      <c r="D39" s="3"/>
      <c r="E39" s="3"/>
      <c r="F39" s="3"/>
      <c r="G39" s="3"/>
      <c r="H39" s="3"/>
    </row>
    <row r="40" spans="1:12">
      <c r="A40" s="3"/>
      <c r="B40" s="3"/>
      <c r="C40" s="3"/>
      <c r="D40" s="3"/>
      <c r="E40" s="3"/>
      <c r="F40" s="3"/>
      <c r="G40" s="3"/>
      <c r="H40" s="3"/>
    </row>
    <row r="41" spans="1:12" ht="15">
      <c r="A41" s="8"/>
      <c r="B41" s="2" t="s">
        <v>27</v>
      </c>
      <c r="C41" s="2"/>
      <c r="D41" s="2"/>
      <c r="E41" s="3"/>
      <c r="F41" s="8" t="s">
        <v>28</v>
      </c>
      <c r="G41" s="3"/>
      <c r="H41" s="3"/>
    </row>
    <row r="42" spans="1:12" ht="15">
      <c r="A42" s="4" t="s">
        <v>29</v>
      </c>
      <c r="B42" s="3"/>
      <c r="C42" s="3"/>
      <c r="D42" s="3"/>
      <c r="E42" s="3"/>
      <c r="F42" s="2" t="s">
        <v>30</v>
      </c>
      <c r="G42" s="3"/>
      <c r="H42" s="3"/>
    </row>
    <row r="43" spans="1:12" ht="15">
      <c r="A43" s="4"/>
      <c r="B43" s="3"/>
      <c r="C43" s="3"/>
      <c r="D43" s="3"/>
      <c r="E43" s="3"/>
      <c r="F43" s="2"/>
      <c r="G43" s="3"/>
      <c r="H43" s="3"/>
    </row>
    <row r="44" spans="1:12" ht="15">
      <c r="A44" s="4"/>
      <c r="B44" s="3"/>
      <c r="C44" s="3"/>
      <c r="D44" s="3"/>
      <c r="E44" s="3"/>
      <c r="F44" s="2"/>
      <c r="G44" s="3"/>
      <c r="H44" s="3"/>
    </row>
    <row r="45" spans="1:12" ht="15">
      <c r="F45" s="9"/>
      <c r="G45" s="14"/>
      <c r="H45" s="9"/>
    </row>
    <row r="46" spans="1:12" ht="15">
      <c r="A46" s="8" t="s">
        <v>31</v>
      </c>
      <c r="B46" s="3"/>
      <c r="C46" s="3"/>
      <c r="F46" s="150" t="s">
        <v>32</v>
      </c>
      <c r="G46" s="8"/>
      <c r="H46" s="8"/>
      <c r="I46" s="8"/>
    </row>
    <row r="47" spans="1:12" ht="15">
      <c r="A47" s="2"/>
      <c r="B47" s="2" t="s">
        <v>33</v>
      </c>
      <c r="C47" s="2"/>
      <c r="D47" s="8"/>
      <c r="F47" s="150" t="s">
        <v>34</v>
      </c>
      <c r="G47" s="8"/>
      <c r="H47" s="8"/>
      <c r="I47" s="8"/>
    </row>
    <row r="51" spans="1:1">
      <c r="A51" s="17"/>
    </row>
    <row r="52" spans="1:1">
      <c r="A52" s="17"/>
    </row>
    <row r="53" spans="1:1">
      <c r="A53" s="17"/>
    </row>
    <row r="54" spans="1:1">
      <c r="A54" s="17"/>
    </row>
    <row r="55" spans="1:1">
      <c r="A55" s="17"/>
    </row>
  </sheetData>
  <mergeCells count="24">
    <mergeCell ref="A6:H6"/>
    <mergeCell ref="A7:H7"/>
    <mergeCell ref="A10:H10"/>
    <mergeCell ref="A38:H38"/>
    <mergeCell ref="A37:H37"/>
    <mergeCell ref="A15:H15"/>
    <mergeCell ref="A17:H17"/>
    <mergeCell ref="A28:H28"/>
    <mergeCell ref="A19:D19"/>
    <mergeCell ref="A20:D20"/>
    <mergeCell ref="A21:D21"/>
    <mergeCell ref="A22:D22"/>
    <mergeCell ref="A23:D23"/>
    <mergeCell ref="A24:D24"/>
    <mergeCell ref="A35:C35"/>
    <mergeCell ref="A16:H16"/>
    <mergeCell ref="A30:C30"/>
    <mergeCell ref="A31:C31"/>
    <mergeCell ref="A32:C32"/>
    <mergeCell ref="A33:C33"/>
    <mergeCell ref="A34:C34"/>
    <mergeCell ref="A18:D18"/>
    <mergeCell ref="A26:H26"/>
    <mergeCell ref="C27:H27"/>
  </mergeCells>
  <phoneticPr fontId="0" type="noConversion"/>
  <printOptions horizontalCentered="1"/>
  <pageMargins left="0.98425196850393704" right="0.78740157480314965" top="0.62992125984251968" bottom="0.31496062992125984" header="0.51181102362204722" footer="0.27559055118110237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4"/>
  <sheetViews>
    <sheetView showGridLines="0" topLeftCell="A33" zoomScale="110" zoomScaleNormal="110" zoomScaleSheetLayoutView="100" workbookViewId="0">
      <selection activeCell="I61" sqref="I61"/>
    </sheetView>
  </sheetViews>
  <sheetFormatPr defaultRowHeight="14.25"/>
  <cols>
    <col min="1" max="1" width="12.42578125" style="1" customWidth="1"/>
    <col min="2" max="3" width="9.140625" style="1"/>
    <col min="4" max="4" width="11.28515625" style="1" customWidth="1"/>
    <col min="5" max="5" width="9.140625" style="1"/>
    <col min="6" max="6" width="16.140625" style="1" bestFit="1" customWidth="1"/>
    <col min="7" max="7" width="4.140625" style="1" customWidth="1"/>
    <col min="8" max="8" width="17.85546875" style="1" customWidth="1"/>
    <col min="9" max="9" width="18.140625" style="1" customWidth="1"/>
    <col min="10" max="10" width="15.85546875" style="1" bestFit="1" customWidth="1"/>
    <col min="11" max="16384" width="9.140625" style="1"/>
  </cols>
  <sheetData>
    <row r="1" spans="1:11" ht="12.75" customHeight="1">
      <c r="I1" s="6"/>
      <c r="J1" s="182"/>
      <c r="K1" s="182"/>
    </row>
    <row r="4" spans="1:11" ht="14.25" customHeight="1"/>
    <row r="5" spans="1:11" ht="14.25" customHeight="1"/>
    <row r="6" spans="1:11" ht="14.25" customHeight="1">
      <c r="A6" s="201"/>
      <c r="B6" s="201"/>
      <c r="C6" s="201"/>
      <c r="D6" s="201"/>
      <c r="E6" s="201"/>
      <c r="F6" s="201"/>
      <c r="G6" s="201"/>
      <c r="H6" s="201"/>
    </row>
    <row r="7" spans="1:11" ht="14.25" customHeight="1">
      <c r="A7" s="197" t="s">
        <v>35</v>
      </c>
      <c r="B7" s="197"/>
      <c r="C7" s="197"/>
      <c r="D7" s="197"/>
      <c r="E7" s="197"/>
      <c r="F7" s="197"/>
      <c r="G7" s="197"/>
      <c r="H7" s="197"/>
    </row>
    <row r="8" spans="1:11" ht="14.25" customHeight="1">
      <c r="A8" s="197" t="s">
        <v>1</v>
      </c>
      <c r="B8" s="197"/>
      <c r="C8" s="197"/>
      <c r="D8" s="197"/>
      <c r="E8" s="197"/>
      <c r="F8" s="197"/>
      <c r="G8" s="197"/>
      <c r="H8" s="197"/>
    </row>
    <row r="9" spans="1:11" ht="15">
      <c r="A9" s="3"/>
      <c r="B9" s="3"/>
      <c r="C9" s="3"/>
      <c r="E9" s="2"/>
      <c r="G9" s="3"/>
      <c r="H9" s="3"/>
    </row>
    <row r="10" spans="1:11" ht="15">
      <c r="A10" s="197" t="s">
        <v>36</v>
      </c>
      <c r="B10" s="197"/>
      <c r="C10" s="197"/>
      <c r="D10" s="197"/>
      <c r="E10" s="197"/>
      <c r="F10" s="197"/>
      <c r="G10" s="197"/>
      <c r="H10" s="197"/>
    </row>
    <row r="11" spans="1:11" ht="12" customHeight="1">
      <c r="B11" s="62"/>
      <c r="C11" s="62"/>
      <c r="D11" s="62"/>
      <c r="E11" s="63"/>
      <c r="F11" s="65" t="s">
        <v>37</v>
      </c>
      <c r="G11" s="65"/>
      <c r="H11" s="65" t="s">
        <v>37</v>
      </c>
    </row>
    <row r="12" spans="1:11" ht="18.75">
      <c r="E12" s="59" t="s">
        <v>5</v>
      </c>
      <c r="F12" s="60">
        <v>2022</v>
      </c>
      <c r="G12" s="61"/>
      <c r="H12" s="60">
        <v>2021</v>
      </c>
    </row>
    <row r="13" spans="1:11" ht="15">
      <c r="F13" s="44"/>
      <c r="G13" s="44"/>
      <c r="H13" s="44"/>
    </row>
    <row r="14" spans="1:11" ht="18.75">
      <c r="A14" s="195" t="s">
        <v>6</v>
      </c>
      <c r="B14" s="195"/>
      <c r="C14" s="195"/>
      <c r="D14" s="195"/>
      <c r="E14" s="195"/>
      <c r="F14" s="195"/>
      <c r="G14" s="195"/>
      <c r="H14" s="195"/>
    </row>
    <row r="15" spans="1:11" ht="9" customHeight="1">
      <c r="E15" s="3"/>
    </row>
    <row r="16" spans="1:11" ht="15.75">
      <c r="A16" s="191" t="s">
        <v>38</v>
      </c>
      <c r="B16" s="191"/>
      <c r="C16" s="191"/>
      <c r="D16" s="191"/>
      <c r="E16" s="38" t="s">
        <v>39</v>
      </c>
      <c r="F16" s="53">
        <v>4510745.63</v>
      </c>
      <c r="G16" s="53"/>
      <c r="H16" s="53">
        <v>3375406</v>
      </c>
      <c r="J16" s="145"/>
    </row>
    <row r="17" spans="1:10" ht="15.75">
      <c r="A17" s="183" t="s">
        <v>40</v>
      </c>
      <c r="B17" s="183"/>
      <c r="C17" s="183"/>
      <c r="D17" s="183"/>
      <c r="E17" s="31" t="s">
        <v>41</v>
      </c>
      <c r="F17" s="66">
        <v>4982491.63</v>
      </c>
      <c r="G17" s="48"/>
      <c r="H17" s="66">
        <v>2396000</v>
      </c>
      <c r="J17" s="145"/>
    </row>
    <row r="18" spans="1:10" ht="15.75">
      <c r="A18" s="191" t="s">
        <v>42</v>
      </c>
      <c r="B18" s="191"/>
      <c r="C18" s="191"/>
      <c r="D18" s="191"/>
      <c r="E18" s="38"/>
      <c r="F18" s="53">
        <v>1611559.65</v>
      </c>
      <c r="G18" s="53"/>
      <c r="H18" s="53">
        <v>1401858</v>
      </c>
      <c r="J18" s="145"/>
    </row>
    <row r="19" spans="1:10" ht="15.75">
      <c r="A19" s="49" t="s">
        <v>43</v>
      </c>
      <c r="B19" s="49"/>
      <c r="C19" s="49"/>
      <c r="D19" s="49"/>
      <c r="E19" s="38" t="s">
        <v>44</v>
      </c>
      <c r="F19" s="178">
        <v>563520.81999999995</v>
      </c>
      <c r="G19" s="53"/>
      <c r="H19" s="53">
        <v>189672</v>
      </c>
      <c r="J19" s="145"/>
    </row>
    <row r="20" spans="1:10" ht="15.75">
      <c r="A20" s="49" t="s">
        <v>45</v>
      </c>
      <c r="B20" s="49"/>
      <c r="C20" s="49"/>
      <c r="D20" s="49"/>
      <c r="E20" s="38" t="s">
        <v>44</v>
      </c>
      <c r="F20" s="178">
        <v>259219.59</v>
      </c>
      <c r="G20" s="53"/>
      <c r="H20" s="177">
        <v>87249</v>
      </c>
      <c r="J20" s="145"/>
    </row>
    <row r="21" spans="1:10" ht="15.75">
      <c r="A21" s="49" t="s">
        <v>46</v>
      </c>
      <c r="B21" s="49"/>
      <c r="C21" s="49"/>
      <c r="D21" s="49"/>
      <c r="E21" s="38"/>
      <c r="F21" s="53">
        <v>1590608</v>
      </c>
      <c r="G21" s="53"/>
      <c r="H21" s="53">
        <v>535367</v>
      </c>
      <c r="J21" s="145"/>
    </row>
    <row r="22" spans="1:10" ht="15.75">
      <c r="A22" s="49" t="s">
        <v>47</v>
      </c>
      <c r="B22" s="49"/>
      <c r="C22" s="49"/>
      <c r="D22" s="49"/>
      <c r="E22" s="38"/>
      <c r="F22" s="53">
        <v>1730</v>
      </c>
      <c r="G22" s="53"/>
      <c r="H22" s="53">
        <v>589</v>
      </c>
      <c r="J22" s="145"/>
    </row>
    <row r="23" spans="1:10" ht="15.75" hidden="1">
      <c r="A23" s="183" t="s">
        <v>48</v>
      </c>
      <c r="B23" s="183"/>
      <c r="C23" s="183"/>
      <c r="D23" s="183"/>
      <c r="E23" s="31"/>
      <c r="F23" s="48">
        <v>0</v>
      </c>
      <c r="G23" s="48"/>
      <c r="H23" s="48">
        <v>0</v>
      </c>
      <c r="J23" s="145"/>
    </row>
    <row r="24" spans="1:10" ht="15.75">
      <c r="A24" s="191" t="s">
        <v>49</v>
      </c>
      <c r="B24" s="191"/>
      <c r="C24" s="191"/>
      <c r="D24" s="191"/>
      <c r="E24" s="38" t="s">
        <v>50</v>
      </c>
      <c r="F24" s="53">
        <v>6508549.1799999997</v>
      </c>
      <c r="G24" s="53"/>
      <c r="H24" s="53">
        <v>5706912</v>
      </c>
      <c r="J24" s="145"/>
    </row>
    <row r="25" spans="1:10" ht="15.75">
      <c r="A25" s="183" t="s">
        <v>51</v>
      </c>
      <c r="B25" s="183"/>
      <c r="C25" s="183"/>
      <c r="D25" s="183"/>
      <c r="E25" s="31" t="s">
        <v>52</v>
      </c>
      <c r="F25" s="48">
        <v>0</v>
      </c>
      <c r="G25" s="48"/>
      <c r="H25" s="48">
        <v>0</v>
      </c>
      <c r="J25" s="145"/>
    </row>
    <row r="26" spans="1:10" ht="15.75">
      <c r="A26" s="191" t="s">
        <v>53</v>
      </c>
      <c r="B26" s="191"/>
      <c r="C26" s="191"/>
      <c r="D26" s="191"/>
      <c r="E26" s="38" t="s">
        <v>54</v>
      </c>
      <c r="F26" s="53">
        <v>255164</v>
      </c>
      <c r="G26" s="53"/>
      <c r="H26" s="53">
        <v>189002</v>
      </c>
      <c r="J26" s="145"/>
    </row>
    <row r="27" spans="1:10" ht="15.75">
      <c r="A27" s="203"/>
      <c r="B27" s="203"/>
      <c r="C27" s="203"/>
      <c r="D27" s="203"/>
      <c r="E27" s="78"/>
      <c r="F27" s="79">
        <f>SUM(F16:F26)</f>
        <v>20283588.5</v>
      </c>
      <c r="G27" s="79"/>
      <c r="H27" s="79">
        <f>SUM(H16:H26)</f>
        <v>13882055</v>
      </c>
      <c r="J27" s="145"/>
    </row>
    <row r="28" spans="1:10" ht="14.25" customHeight="1">
      <c r="A28" s="45"/>
      <c r="B28" s="45"/>
      <c r="C28" s="45"/>
      <c r="D28" s="45"/>
      <c r="E28" s="31"/>
      <c r="F28" s="67"/>
      <c r="G28" s="67"/>
      <c r="H28" s="67"/>
      <c r="J28" s="145"/>
    </row>
    <row r="29" spans="1:10" ht="18.75">
      <c r="A29" s="56" t="s">
        <v>19</v>
      </c>
      <c r="B29" s="57"/>
      <c r="C29" s="184"/>
      <c r="D29" s="184"/>
      <c r="E29" s="184"/>
      <c r="F29" s="184"/>
      <c r="G29" s="184"/>
      <c r="H29" s="184"/>
    </row>
    <row r="30" spans="1:10" ht="9" customHeight="1">
      <c r="A30" s="54"/>
      <c r="B30" s="55"/>
      <c r="C30" s="68"/>
      <c r="D30" s="68"/>
      <c r="E30" s="68"/>
      <c r="F30" s="68"/>
      <c r="G30" s="68"/>
      <c r="H30" s="68"/>
    </row>
    <row r="31" spans="1:10" ht="15.75">
      <c r="A31" s="69" t="s">
        <v>55</v>
      </c>
      <c r="B31" s="69"/>
      <c r="C31" s="69"/>
      <c r="D31" s="69"/>
      <c r="E31" s="70" t="s">
        <v>56</v>
      </c>
      <c r="F31" s="72">
        <v>1953296.4</v>
      </c>
      <c r="G31" s="71"/>
      <c r="H31" s="72">
        <v>3009523</v>
      </c>
    </row>
    <row r="32" spans="1:10" ht="15.75">
      <c r="A32" s="80"/>
      <c r="B32" s="80"/>
      <c r="C32" s="80"/>
      <c r="D32" s="80"/>
      <c r="E32" s="81"/>
      <c r="F32" s="82">
        <f>F31</f>
        <v>1953296.4</v>
      </c>
      <c r="G32" s="82"/>
      <c r="H32" s="82">
        <f>H31</f>
        <v>3009523</v>
      </c>
    </row>
    <row r="33" spans="1:10" ht="18.75">
      <c r="A33" s="202" t="s">
        <v>57</v>
      </c>
      <c r="B33" s="202"/>
      <c r="C33" s="202"/>
      <c r="D33" s="202"/>
      <c r="E33" s="202"/>
      <c r="F33" s="202"/>
      <c r="G33" s="202"/>
      <c r="H33" s="202"/>
      <c r="J33" s="1" t="s">
        <v>58</v>
      </c>
    </row>
    <row r="34" spans="1:10" ht="9" customHeight="1">
      <c r="E34" s="3"/>
      <c r="F34" s="18"/>
      <c r="G34" s="19"/>
      <c r="H34" s="18"/>
      <c r="J34" s="1" t="s">
        <v>58</v>
      </c>
    </row>
    <row r="35" spans="1:10" ht="15.75">
      <c r="A35" s="199" t="s">
        <v>59</v>
      </c>
      <c r="B35" s="199"/>
      <c r="C35" s="199"/>
      <c r="D35" s="199"/>
      <c r="E35" s="70" t="s">
        <v>60</v>
      </c>
      <c r="F35" s="74">
        <v>45144417</v>
      </c>
      <c r="G35" s="74"/>
      <c r="H35" s="74">
        <v>45144417</v>
      </c>
      <c r="J35" s="1" t="s">
        <v>58</v>
      </c>
    </row>
    <row r="36" spans="1:10" ht="15.75">
      <c r="A36" s="198" t="s">
        <v>61</v>
      </c>
      <c r="B36" s="198"/>
      <c r="C36" s="198"/>
      <c r="D36" s="198"/>
      <c r="E36" s="42"/>
      <c r="F36" s="73">
        <v>49574</v>
      </c>
      <c r="G36" s="43"/>
      <c r="H36" s="73">
        <v>49574</v>
      </c>
      <c r="J36" s="1" t="s">
        <v>58</v>
      </c>
    </row>
    <row r="37" spans="1:10" ht="15.75" hidden="1">
      <c r="A37" s="143" t="s">
        <v>62</v>
      </c>
      <c r="B37" s="143"/>
      <c r="C37" s="143"/>
      <c r="D37" s="143"/>
      <c r="E37" s="42"/>
      <c r="F37" s="73">
        <v>0</v>
      </c>
      <c r="G37" s="43"/>
      <c r="H37" s="73">
        <v>0</v>
      </c>
      <c r="J37" s="145" t="s">
        <v>58</v>
      </c>
    </row>
    <row r="38" spans="1:10" ht="15.75">
      <c r="A38" s="199" t="s">
        <v>63</v>
      </c>
      <c r="B38" s="199"/>
      <c r="C38" s="199"/>
      <c r="D38" s="199"/>
      <c r="E38" s="70" t="s">
        <v>64</v>
      </c>
      <c r="F38" s="74">
        <v>6377944</v>
      </c>
      <c r="G38" s="74"/>
      <c r="H38" s="74">
        <v>1606099</v>
      </c>
      <c r="J38" s="145"/>
    </row>
    <row r="39" spans="1:10" ht="15.75">
      <c r="A39" s="198" t="s">
        <v>65</v>
      </c>
      <c r="B39" s="198"/>
      <c r="C39" s="198"/>
      <c r="D39" s="198"/>
      <c r="E39" s="37"/>
      <c r="F39" s="73">
        <v>6938</v>
      </c>
      <c r="G39" s="43"/>
      <c r="H39" s="73">
        <v>1769</v>
      </c>
      <c r="J39" s="145"/>
    </row>
    <row r="40" spans="1:10" ht="15.75">
      <c r="A40" s="200"/>
      <c r="B40" s="200"/>
      <c r="C40" s="200"/>
      <c r="D40" s="200"/>
      <c r="E40" s="75"/>
      <c r="F40" s="76">
        <f>SUM(F35:F39)</f>
        <v>51578873</v>
      </c>
      <c r="G40" s="77"/>
      <c r="H40" s="76">
        <f>SUM(H35:H39)</f>
        <v>46801859</v>
      </c>
      <c r="J40" s="145"/>
    </row>
    <row r="41" spans="1:10">
      <c r="F41" s="13"/>
      <c r="G41" s="13"/>
      <c r="H41" s="13"/>
      <c r="J41" s="145"/>
    </row>
    <row r="42" spans="1:10" ht="15.75" customHeight="1">
      <c r="A42" s="83" t="s">
        <v>66</v>
      </c>
      <c r="B42" s="84"/>
      <c r="C42" s="84"/>
      <c r="D42" s="84"/>
      <c r="E42" s="84"/>
      <c r="F42" s="85">
        <f>F40+F27+F32</f>
        <v>73815757.900000006</v>
      </c>
      <c r="G42" s="86"/>
      <c r="H42" s="85">
        <f>H40+H27+H32</f>
        <v>63693437</v>
      </c>
    </row>
    <row r="43" spans="1:10" ht="15">
      <c r="F43" s="20"/>
      <c r="G43" s="21"/>
      <c r="H43" s="20"/>
    </row>
    <row r="44" spans="1:10">
      <c r="A44" s="182" t="s">
        <v>26</v>
      </c>
      <c r="B44" s="182"/>
      <c r="C44" s="182"/>
      <c r="D44" s="182"/>
      <c r="E44" s="182"/>
      <c r="F44" s="182"/>
      <c r="G44" s="182"/>
      <c r="H44" s="182"/>
    </row>
    <row r="45" spans="1:10">
      <c r="A45" s="3"/>
      <c r="B45" s="3"/>
      <c r="C45" s="3"/>
      <c r="D45" s="3"/>
      <c r="E45" s="3"/>
      <c r="F45" s="3"/>
      <c r="G45" s="3"/>
      <c r="H45" s="3"/>
    </row>
    <row r="46" spans="1:10">
      <c r="A46" s="3"/>
      <c r="B46" s="3"/>
      <c r="C46" s="3"/>
      <c r="D46" s="3"/>
      <c r="E46" s="3"/>
      <c r="F46" s="3"/>
      <c r="G46" s="3"/>
      <c r="H46" s="3"/>
    </row>
    <row r="47" spans="1:10" ht="15">
      <c r="A47" s="8"/>
      <c r="B47" s="2" t="s">
        <v>27</v>
      </c>
      <c r="C47" s="2"/>
      <c r="D47" s="2"/>
      <c r="E47" s="3"/>
      <c r="F47" s="8" t="s">
        <v>28</v>
      </c>
      <c r="G47" s="3"/>
      <c r="H47" s="3"/>
    </row>
    <row r="48" spans="1:10" ht="15">
      <c r="A48" s="4" t="s">
        <v>29</v>
      </c>
      <c r="B48" s="3"/>
      <c r="C48" s="3"/>
      <c r="D48" s="3"/>
      <c r="E48" s="3"/>
      <c r="F48" s="2" t="s">
        <v>67</v>
      </c>
      <c r="G48" s="3"/>
      <c r="H48" s="3"/>
    </row>
    <row r="49" spans="1:9" ht="15" customHeight="1">
      <c r="A49" s="4"/>
      <c r="B49" s="3"/>
      <c r="C49" s="3"/>
      <c r="D49" s="3"/>
      <c r="E49" s="3"/>
      <c r="F49" s="2"/>
      <c r="G49" s="3"/>
      <c r="H49" s="3"/>
    </row>
    <row r="50" spans="1:9" ht="15">
      <c r="A50" s="8" t="s">
        <v>31</v>
      </c>
      <c r="B50" s="3"/>
      <c r="C50" s="3"/>
      <c r="F50" s="150" t="s">
        <v>32</v>
      </c>
      <c r="G50" s="8"/>
      <c r="H50" s="8"/>
      <c r="I50" s="8"/>
    </row>
    <row r="51" spans="1:9" ht="15">
      <c r="A51" s="2"/>
      <c r="B51" s="2" t="s">
        <v>33</v>
      </c>
      <c r="C51" s="2"/>
      <c r="D51" s="8"/>
      <c r="F51" s="150" t="s">
        <v>34</v>
      </c>
      <c r="G51" s="8"/>
      <c r="H51" s="8"/>
    </row>
    <row r="52" spans="1:9">
      <c r="A52" s="17"/>
    </row>
    <row r="53" spans="1:9">
      <c r="A53" s="17"/>
    </row>
    <row r="54" spans="1:9">
      <c r="A54" s="17"/>
    </row>
  </sheetData>
  <mergeCells count="22">
    <mergeCell ref="J1:K1"/>
    <mergeCell ref="A7:H7"/>
    <mergeCell ref="A8:H8"/>
    <mergeCell ref="A10:H10"/>
    <mergeCell ref="A33:H33"/>
    <mergeCell ref="A27:D27"/>
    <mergeCell ref="A17:D17"/>
    <mergeCell ref="A35:D35"/>
    <mergeCell ref="A6:H6"/>
    <mergeCell ref="A14:H14"/>
    <mergeCell ref="C29:H29"/>
    <mergeCell ref="A16:D16"/>
    <mergeCell ref="A18:D18"/>
    <mergeCell ref="A23:D23"/>
    <mergeCell ref="A24:D24"/>
    <mergeCell ref="A25:D25"/>
    <mergeCell ref="A26:D26"/>
    <mergeCell ref="A36:D36"/>
    <mergeCell ref="A38:D38"/>
    <mergeCell ref="A39:D39"/>
    <mergeCell ref="A44:H44"/>
    <mergeCell ref="A40:D40"/>
  </mergeCells>
  <phoneticPr fontId="0" type="noConversion"/>
  <printOptions horizontalCentered="1"/>
  <pageMargins left="0.78740157480314965" right="0.78740157480314965" top="0.62992125984251968" bottom="0.31496062992125984" header="0.51181102362204722" footer="0.27559055118110237"/>
  <pageSetup paperSize="9" scale="85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58"/>
  <sheetViews>
    <sheetView showGridLines="0" topLeftCell="A29" zoomScaleNormal="100" workbookViewId="0">
      <selection activeCell="B61" sqref="B61"/>
    </sheetView>
  </sheetViews>
  <sheetFormatPr defaultColWidth="11.42578125" defaultRowHeight="14.25"/>
  <cols>
    <col min="1" max="1" width="11.42578125" style="1" customWidth="1"/>
    <col min="2" max="2" width="10" style="1" customWidth="1"/>
    <col min="3" max="4" width="11.42578125" style="1" customWidth="1"/>
    <col min="5" max="5" width="17" style="1" customWidth="1"/>
    <col min="6" max="6" width="16.85546875" style="13" customWidth="1"/>
    <col min="7" max="7" width="2.5703125" style="1" customWidth="1"/>
    <col min="8" max="8" width="16.42578125" style="1" customWidth="1"/>
    <col min="9" max="9" width="19.5703125" style="145" hidden="1" customWidth="1"/>
    <col min="10" max="10" width="15.7109375" style="1" hidden="1" customWidth="1"/>
    <col min="11" max="11" width="13.5703125" style="1" hidden="1" customWidth="1"/>
    <col min="12" max="12" width="15.7109375" style="1" hidden="1" customWidth="1"/>
    <col min="13" max="16384" width="11.42578125" style="1"/>
  </cols>
  <sheetData>
    <row r="2" spans="1:9" ht="15">
      <c r="A2" s="7"/>
      <c r="B2" s="7"/>
      <c r="C2" s="6"/>
      <c r="D2" s="6"/>
      <c r="E2" s="6"/>
      <c r="F2" s="146"/>
      <c r="G2" s="6"/>
      <c r="H2" s="6"/>
    </row>
    <row r="3" spans="1:9">
      <c r="F3" s="146"/>
      <c r="G3" s="6"/>
    </row>
    <row r="4" spans="1:9" ht="15">
      <c r="A4" s="4"/>
      <c r="F4" s="146"/>
      <c r="G4" s="6"/>
    </row>
    <row r="5" spans="1:9" ht="15">
      <c r="A5" s="201"/>
      <c r="B5" s="201"/>
      <c r="C5" s="201"/>
      <c r="D5" s="201"/>
      <c r="E5" s="201"/>
      <c r="F5" s="201"/>
      <c r="G5" s="201"/>
      <c r="H5" s="201"/>
    </row>
    <row r="6" spans="1:9" ht="19.5" customHeight="1">
      <c r="A6" s="197" t="s">
        <v>68</v>
      </c>
      <c r="B6" s="197"/>
      <c r="C6" s="197"/>
      <c r="D6" s="197"/>
      <c r="E6" s="197"/>
      <c r="F6" s="197"/>
      <c r="G6" s="197"/>
      <c r="H6" s="197"/>
    </row>
    <row r="7" spans="1:9" ht="15">
      <c r="A7" s="197" t="s">
        <v>69</v>
      </c>
      <c r="B7" s="197"/>
      <c r="C7" s="197"/>
      <c r="D7" s="197"/>
      <c r="E7" s="197"/>
      <c r="F7" s="197"/>
      <c r="G7" s="197"/>
      <c r="H7" s="197"/>
    </row>
    <row r="8" spans="1:9" ht="15">
      <c r="A8" s="197" t="s">
        <v>1</v>
      </c>
      <c r="B8" s="197"/>
      <c r="C8" s="197"/>
      <c r="D8" s="197"/>
      <c r="E8" s="197"/>
      <c r="F8" s="197"/>
      <c r="G8" s="197"/>
      <c r="H8" s="197"/>
    </row>
    <row r="9" spans="1:9" ht="15">
      <c r="A9" s="197"/>
      <c r="B9" s="197"/>
      <c r="C9" s="197"/>
      <c r="D9" s="197"/>
      <c r="E9" s="197"/>
      <c r="F9" s="197"/>
      <c r="G9" s="197"/>
      <c r="H9" s="197"/>
    </row>
    <row r="10" spans="1:9" ht="15">
      <c r="B10" s="62"/>
      <c r="C10" s="62"/>
      <c r="D10" s="62"/>
      <c r="E10" s="63"/>
      <c r="F10" s="147" t="s">
        <v>37</v>
      </c>
      <c r="G10" s="65"/>
      <c r="H10" s="65" t="s">
        <v>37</v>
      </c>
    </row>
    <row r="11" spans="1:9" ht="18.75">
      <c r="E11" s="59" t="s">
        <v>5</v>
      </c>
      <c r="F11" s="60">
        <v>2022</v>
      </c>
      <c r="G11" s="61"/>
      <c r="H11" s="60">
        <v>2021</v>
      </c>
      <c r="I11" s="154"/>
    </row>
    <row r="12" spans="1:9" ht="15.75">
      <c r="A12" s="95" t="s">
        <v>70</v>
      </c>
      <c r="B12" s="46"/>
      <c r="C12" s="46"/>
      <c r="D12" s="46"/>
      <c r="E12" s="46"/>
      <c r="F12" s="148"/>
      <c r="G12" s="96"/>
      <c r="H12" s="96"/>
      <c r="I12" s="155"/>
    </row>
    <row r="13" spans="1:9" ht="15.75">
      <c r="A13" s="95" t="s">
        <v>71</v>
      </c>
      <c r="B13" s="46"/>
      <c r="C13" s="46"/>
      <c r="D13" s="46"/>
      <c r="E13" s="31" t="s">
        <v>72</v>
      </c>
      <c r="F13" s="148"/>
      <c r="G13" s="96"/>
      <c r="H13" s="96"/>
      <c r="I13" s="155"/>
    </row>
    <row r="14" spans="1:9" ht="15.75">
      <c r="A14" s="46"/>
      <c r="B14" s="46" t="s">
        <v>73</v>
      </c>
      <c r="C14" s="46"/>
      <c r="D14" s="46"/>
      <c r="E14" s="46"/>
      <c r="F14" s="97">
        <v>116332782</v>
      </c>
      <c r="G14" s="98"/>
      <c r="H14" s="97">
        <v>93537718</v>
      </c>
      <c r="I14" s="159">
        <f>103415239.73+32548297.93+6092017.88-25722773.96</f>
        <v>116332781.57999998</v>
      </c>
    </row>
    <row r="15" spans="1:9" ht="15.75">
      <c r="A15" s="95" t="s">
        <v>74</v>
      </c>
      <c r="B15" s="95"/>
      <c r="C15" s="95"/>
      <c r="D15" s="46"/>
      <c r="E15" s="46"/>
      <c r="F15" s="94">
        <v>-95183831</v>
      </c>
      <c r="G15" s="98"/>
      <c r="H15" s="94">
        <v>-74776753</v>
      </c>
      <c r="I15" s="159">
        <f>95706013.75-435776.7-86406.53</f>
        <v>95183830.519999996</v>
      </c>
    </row>
    <row r="16" spans="1:9" ht="15.75">
      <c r="A16" s="95" t="s">
        <v>75</v>
      </c>
      <c r="B16" s="95"/>
      <c r="C16" s="95"/>
      <c r="D16" s="46"/>
      <c r="E16" s="46"/>
      <c r="F16" s="97">
        <f>F14+F15</f>
        <v>21148951</v>
      </c>
      <c r="G16" s="98"/>
      <c r="H16" s="97">
        <f>H14+H15</f>
        <v>18760965</v>
      </c>
      <c r="I16" s="144">
        <f>I14-I15</f>
        <v>21148951.059999987</v>
      </c>
    </row>
    <row r="17" spans="1:12" ht="15.75">
      <c r="A17" s="95" t="s">
        <v>76</v>
      </c>
      <c r="B17" s="46"/>
      <c r="C17" s="46"/>
      <c r="D17" s="46"/>
      <c r="E17" s="46"/>
      <c r="F17" s="98"/>
      <c r="G17" s="98"/>
      <c r="H17" s="98"/>
      <c r="I17" s="144"/>
    </row>
    <row r="18" spans="1:12" ht="15.75">
      <c r="A18" s="46"/>
      <c r="B18" s="46" t="s">
        <v>77</v>
      </c>
      <c r="C18" s="46"/>
      <c r="D18" s="46"/>
      <c r="E18" s="46"/>
      <c r="F18" s="98">
        <v>-24049173</v>
      </c>
      <c r="G18" s="98"/>
      <c r="H18" s="98">
        <v>-19227054</v>
      </c>
      <c r="I18" s="144">
        <f>27729456.53-123579.26-167178.8-3622847.5-654065.2+887387.2</f>
        <v>24049172.969999999</v>
      </c>
    </row>
    <row r="19" spans="1:12" ht="15.75">
      <c r="A19" s="46"/>
      <c r="B19" s="46" t="s">
        <v>78</v>
      </c>
      <c r="C19" s="46"/>
      <c r="D19" s="46"/>
      <c r="E19" s="46"/>
      <c r="F19" s="98">
        <v>-858182</v>
      </c>
      <c r="G19" s="98"/>
      <c r="H19" s="98">
        <v>-756442</v>
      </c>
      <c r="I19" s="159">
        <v>858182.41</v>
      </c>
    </row>
    <row r="20" spans="1:12" ht="15.75">
      <c r="A20" s="46"/>
      <c r="B20" s="46" t="s">
        <v>79</v>
      </c>
      <c r="C20" s="46"/>
      <c r="D20" s="46"/>
      <c r="E20" s="46"/>
      <c r="F20" s="48">
        <v>-14189</v>
      </c>
      <c r="G20" s="48"/>
      <c r="H20" s="48">
        <v>-30269</v>
      </c>
      <c r="I20" s="160">
        <v>14189.17</v>
      </c>
    </row>
    <row r="21" spans="1:12" ht="15.75">
      <c r="A21" s="46"/>
      <c r="B21" s="46"/>
      <c r="C21" s="46"/>
      <c r="D21" s="46"/>
      <c r="E21" s="46"/>
      <c r="F21" s="48"/>
      <c r="G21" s="48"/>
      <c r="H21" s="48"/>
      <c r="I21" s="156"/>
    </row>
    <row r="22" spans="1:12" ht="15.75">
      <c r="A22" s="95" t="s">
        <v>80</v>
      </c>
      <c r="B22" s="95"/>
      <c r="C22" s="95"/>
      <c r="D22" s="46"/>
      <c r="E22" s="31" t="s">
        <v>72</v>
      </c>
      <c r="F22" s="48">
        <v>13580938</v>
      </c>
      <c r="G22" s="98"/>
      <c r="H22" s="48">
        <v>12508940</v>
      </c>
      <c r="I22" s="159">
        <v>13580937.68</v>
      </c>
    </row>
    <row r="23" spans="1:12" ht="15.75">
      <c r="A23" s="95"/>
      <c r="B23" s="95"/>
      <c r="C23" s="95"/>
      <c r="D23" s="46"/>
      <c r="E23" s="46"/>
      <c r="F23" s="166"/>
      <c r="G23" s="163"/>
      <c r="H23" s="166"/>
      <c r="I23" s="164"/>
      <c r="L23" s="165"/>
    </row>
    <row r="24" spans="1:12" ht="15.75">
      <c r="A24" s="95" t="s">
        <v>81</v>
      </c>
      <c r="B24" s="95"/>
      <c r="C24" s="95"/>
      <c r="D24" s="95"/>
      <c r="E24" s="46"/>
      <c r="F24" s="97">
        <f>F16+F18+F19+F20+F22</f>
        <v>9808345</v>
      </c>
      <c r="G24" s="98"/>
      <c r="H24" s="97">
        <f>H16+H18+H19+H20+H22</f>
        <v>11256140</v>
      </c>
      <c r="I24" s="144">
        <f>SUM(I16:I23)</f>
        <v>59651433.289999984</v>
      </c>
      <c r="L24" s="145"/>
    </row>
    <row r="25" spans="1:12" ht="15.75">
      <c r="A25" s="95" t="s">
        <v>82</v>
      </c>
      <c r="B25" s="95"/>
      <c r="C25" s="95"/>
      <c r="D25" s="95"/>
      <c r="E25" s="46"/>
      <c r="F25" s="97"/>
      <c r="G25" s="98"/>
      <c r="H25" s="97"/>
      <c r="I25" s="144"/>
      <c r="L25" s="145"/>
    </row>
    <row r="26" spans="1:12" ht="15.75">
      <c r="A26" s="95"/>
      <c r="B26" s="46" t="s">
        <v>83</v>
      </c>
      <c r="C26" s="95"/>
      <c r="D26" s="95"/>
      <c r="E26" s="31" t="s">
        <v>72</v>
      </c>
      <c r="F26" s="98">
        <v>797650</v>
      </c>
      <c r="G26" s="98"/>
      <c r="H26" s="98">
        <v>410776</v>
      </c>
      <c r="I26" s="159">
        <v>797650.45</v>
      </c>
      <c r="L26" s="145"/>
    </row>
    <row r="27" spans="1:12" ht="15.75">
      <c r="A27" s="95"/>
      <c r="B27" s="46" t="s">
        <v>84</v>
      </c>
      <c r="C27" s="95"/>
      <c r="D27" s="95"/>
      <c r="E27" s="46"/>
      <c r="F27" s="98">
        <v>-654065</v>
      </c>
      <c r="G27" s="98"/>
      <c r="H27" s="98">
        <v>-766698</v>
      </c>
      <c r="I27" s="159">
        <v>654065.19999999995</v>
      </c>
      <c r="L27" s="145"/>
    </row>
    <row r="28" spans="1:12" ht="16.5" thickBot="1">
      <c r="A28" s="95"/>
      <c r="B28" s="95"/>
      <c r="C28" s="95"/>
      <c r="D28" s="95"/>
      <c r="E28" s="46"/>
      <c r="F28" s="99"/>
      <c r="G28" s="98"/>
      <c r="H28" s="99"/>
      <c r="I28" s="144"/>
      <c r="L28" s="145"/>
    </row>
    <row r="29" spans="1:12" ht="15.75">
      <c r="A29" s="95" t="s">
        <v>85</v>
      </c>
      <c r="B29" s="95"/>
      <c r="C29" s="95"/>
      <c r="D29" s="95"/>
      <c r="E29" s="95"/>
      <c r="F29" s="97">
        <f>F24+F26+F27</f>
        <v>9951930</v>
      </c>
      <c r="G29" s="98"/>
      <c r="H29" s="97">
        <f>H24+H26+H27</f>
        <v>10900218</v>
      </c>
      <c r="I29" s="144">
        <f>I24+I26+I27</f>
        <v>61103148.93999999</v>
      </c>
    </row>
    <row r="30" spans="1:12" ht="15.75">
      <c r="A30" s="95" t="s">
        <v>86</v>
      </c>
      <c r="B30" s="95"/>
      <c r="C30" s="95"/>
      <c r="D30" s="95"/>
      <c r="E30" s="95"/>
      <c r="F30" s="97"/>
      <c r="G30" s="98"/>
      <c r="H30" s="97"/>
      <c r="I30" s="144"/>
    </row>
    <row r="31" spans="1:12" ht="26.25" customHeight="1">
      <c r="A31" s="46"/>
      <c r="B31" s="204" t="s">
        <v>87</v>
      </c>
      <c r="C31" s="204"/>
      <c r="D31" s="204"/>
      <c r="E31" s="31" t="s">
        <v>88</v>
      </c>
      <c r="F31" s="94">
        <v>-2759837</v>
      </c>
      <c r="G31" s="98"/>
      <c r="H31" s="94">
        <v>-2772076</v>
      </c>
      <c r="I31" s="159">
        <f>2021585.62+738251.67</f>
        <v>2759837.29</v>
      </c>
      <c r="J31" s="158">
        <f>I18+I19+I20+I31+J37+J38</f>
        <v>27972139.900000002</v>
      </c>
      <c r="K31" s="1">
        <v>27729456.530000001</v>
      </c>
      <c r="L31" s="158">
        <f>J31-K31</f>
        <v>242683.37000000104</v>
      </c>
    </row>
    <row r="32" spans="1:12" ht="15.75">
      <c r="A32" s="95" t="s">
        <v>89</v>
      </c>
      <c r="B32" s="46"/>
      <c r="C32" s="46"/>
      <c r="D32" s="46"/>
      <c r="E32" s="46"/>
      <c r="F32" s="97">
        <f>F29+F31</f>
        <v>7192093</v>
      </c>
      <c r="G32" s="98"/>
      <c r="H32" s="97">
        <f>H29+H31</f>
        <v>8128142</v>
      </c>
      <c r="I32" s="144">
        <f>I29-I31</f>
        <v>58343311.649999991</v>
      </c>
    </row>
    <row r="33" spans="1:14" ht="15.75">
      <c r="A33" s="95" t="s">
        <v>90</v>
      </c>
      <c r="B33" s="46"/>
      <c r="C33" s="46"/>
      <c r="D33" s="46"/>
      <c r="E33" s="46"/>
      <c r="F33" s="97"/>
      <c r="G33" s="98"/>
      <c r="H33" s="97"/>
      <c r="I33" s="144"/>
    </row>
    <row r="34" spans="1:14" ht="16.5" thickBot="1">
      <c r="A34" s="95"/>
      <c r="B34" s="46" t="s">
        <v>91</v>
      </c>
      <c r="C34" s="46"/>
      <c r="D34" s="46"/>
      <c r="E34" s="46"/>
      <c r="F34" s="169">
        <v>0</v>
      </c>
      <c r="G34" s="98"/>
      <c r="H34" s="169">
        <v>0</v>
      </c>
      <c r="I34" s="144"/>
    </row>
    <row r="35" spans="1:14" ht="15.75">
      <c r="A35" s="95" t="s">
        <v>92</v>
      </c>
      <c r="B35" s="46"/>
      <c r="C35" s="46"/>
      <c r="D35" s="46"/>
      <c r="E35" s="46"/>
      <c r="F35" s="97">
        <f>F32+F34</f>
        <v>7192093</v>
      </c>
      <c r="G35" s="98"/>
      <c r="H35" s="97">
        <f>H32+H34</f>
        <v>8128142</v>
      </c>
      <c r="I35" s="144" t="b">
        <f>I32=I37+I38</f>
        <v>0</v>
      </c>
    </row>
    <row r="36" spans="1:14" ht="15.75">
      <c r="A36" s="46"/>
      <c r="B36" s="46" t="s">
        <v>93</v>
      </c>
      <c r="C36" s="100"/>
      <c r="D36" s="46"/>
      <c r="E36" s="31" t="s">
        <v>44</v>
      </c>
      <c r="F36" s="98"/>
      <c r="G36" s="98"/>
      <c r="H36" s="98"/>
      <c r="I36" s="144"/>
    </row>
    <row r="37" spans="1:14" ht="15.75">
      <c r="A37" s="46"/>
      <c r="B37" s="46" t="s">
        <v>94</v>
      </c>
      <c r="C37" s="100"/>
      <c r="D37" s="46"/>
      <c r="E37" s="46"/>
      <c r="F37" s="179">
        <v>-259220</v>
      </c>
      <c r="G37" s="98"/>
      <c r="H37" s="98">
        <v>-87249</v>
      </c>
      <c r="I37" s="159">
        <f>86406.53+172813.06</f>
        <v>259219.59</v>
      </c>
      <c r="J37" s="1">
        <f>123579.26</f>
        <v>123579.26</v>
      </c>
    </row>
    <row r="38" spans="1:14" ht="15.75">
      <c r="A38" s="46"/>
      <c r="B38" s="46" t="s">
        <v>95</v>
      </c>
      <c r="C38" s="100"/>
      <c r="D38" s="46"/>
      <c r="E38" s="46"/>
      <c r="F38" s="180">
        <v>-563521</v>
      </c>
      <c r="G38" s="98"/>
      <c r="H38" s="94">
        <v>-189672</v>
      </c>
      <c r="I38" s="159">
        <f>435776.7+127744.12</f>
        <v>563520.82000000007</v>
      </c>
      <c r="J38" s="1">
        <v>167178.79999999999</v>
      </c>
      <c r="N38" s="28"/>
    </row>
    <row r="39" spans="1:14" ht="16.5" thickBot="1">
      <c r="A39" s="95" t="s">
        <v>96</v>
      </c>
      <c r="B39" s="100"/>
      <c r="C39" s="95"/>
      <c r="D39" s="95"/>
      <c r="E39" s="46"/>
      <c r="F39" s="101">
        <f>F35+F37+F38</f>
        <v>6369352</v>
      </c>
      <c r="G39" s="98"/>
      <c r="H39" s="101">
        <f>H35+H37+H38</f>
        <v>7851221</v>
      </c>
      <c r="I39" s="144"/>
      <c r="J39" s="1">
        <f>J37+J38</f>
        <v>290758.06</v>
      </c>
      <c r="K39" s="28" t="s">
        <v>58</v>
      </c>
    </row>
    <row r="40" spans="1:14" ht="16.5" thickTop="1">
      <c r="A40" s="46"/>
      <c r="B40" s="46"/>
      <c r="C40" s="46"/>
      <c r="D40" s="46"/>
      <c r="E40" s="46"/>
      <c r="F40" s="98"/>
      <c r="G40" s="98"/>
      <c r="H40" s="98"/>
      <c r="I40" s="144"/>
    </row>
    <row r="41" spans="1:14" ht="15.75">
      <c r="A41" s="95" t="s">
        <v>97</v>
      </c>
      <c r="B41" s="95"/>
      <c r="C41" s="95"/>
      <c r="D41" s="46"/>
      <c r="E41" s="46"/>
      <c r="F41" s="167">
        <f>F39/122145921*1000</f>
        <v>52.145433493436101</v>
      </c>
      <c r="G41" s="168">
        <f t="shared" ref="G41:H41" si="0">G39/122145921*1000</f>
        <v>0</v>
      </c>
      <c r="H41" s="167">
        <f t="shared" si="0"/>
        <v>64.277389991598653</v>
      </c>
      <c r="I41" s="144"/>
    </row>
    <row r="42" spans="1:14">
      <c r="G42" s="19"/>
      <c r="H42" s="19"/>
    </row>
    <row r="43" spans="1:14">
      <c r="A43" s="182" t="s">
        <v>98</v>
      </c>
      <c r="B43" s="182"/>
      <c r="C43" s="182"/>
      <c r="D43" s="182"/>
      <c r="E43" s="182"/>
      <c r="F43" s="182"/>
      <c r="G43" s="182"/>
      <c r="H43" s="182"/>
    </row>
    <row r="44" spans="1:14">
      <c r="A44" s="182"/>
      <c r="B44" s="182"/>
      <c r="C44" s="182"/>
      <c r="D44" s="182"/>
      <c r="E44" s="182"/>
      <c r="F44" s="182"/>
      <c r="G44" s="182"/>
      <c r="H44" s="182"/>
    </row>
    <row r="45" spans="1:14">
      <c r="A45" s="3"/>
      <c r="B45" s="3"/>
      <c r="C45" s="3"/>
      <c r="D45" s="3"/>
      <c r="E45" s="3"/>
      <c r="F45" s="149" t="s">
        <v>58</v>
      </c>
      <c r="G45" s="3"/>
      <c r="H45" s="3"/>
    </row>
    <row r="46" spans="1:14" ht="3.75" customHeight="1">
      <c r="A46" s="8"/>
      <c r="B46" s="3"/>
      <c r="F46" s="150" t="s">
        <v>58</v>
      </c>
    </row>
    <row r="47" spans="1:14" ht="15">
      <c r="A47" s="8"/>
      <c r="B47" s="2" t="s">
        <v>27</v>
      </c>
      <c r="C47" s="2"/>
      <c r="D47" s="2"/>
      <c r="E47" s="3"/>
      <c r="F47" s="26" t="s">
        <v>28</v>
      </c>
      <c r="G47" s="3"/>
      <c r="H47" s="3"/>
    </row>
    <row r="48" spans="1:14" ht="15">
      <c r="A48" s="4" t="s">
        <v>29</v>
      </c>
      <c r="B48" s="3"/>
      <c r="C48" s="3"/>
      <c r="D48" s="3"/>
      <c r="E48" s="3"/>
      <c r="F48" s="151" t="s">
        <v>30</v>
      </c>
      <c r="G48" s="3"/>
      <c r="H48" s="3"/>
    </row>
    <row r="49" spans="1:9" ht="15">
      <c r="A49" s="4"/>
      <c r="B49" s="3"/>
      <c r="C49" s="3"/>
      <c r="D49" s="3"/>
      <c r="E49" s="3"/>
      <c r="F49" s="152"/>
      <c r="G49" s="3"/>
      <c r="H49" s="3"/>
    </row>
    <row r="50" spans="1:9" ht="15">
      <c r="F50" s="26"/>
      <c r="G50" s="14"/>
      <c r="H50" s="9"/>
    </row>
    <row r="51" spans="1:9" ht="15">
      <c r="A51" s="8" t="s">
        <v>31</v>
      </c>
      <c r="B51" s="3"/>
      <c r="C51" s="3"/>
      <c r="F51" s="150" t="s">
        <v>32</v>
      </c>
      <c r="G51" s="8"/>
      <c r="H51" s="8"/>
      <c r="I51" s="157"/>
    </row>
    <row r="52" spans="1:9" ht="15">
      <c r="A52" s="2"/>
      <c r="B52" s="2" t="s">
        <v>99</v>
      </c>
      <c r="C52" s="2"/>
      <c r="D52" s="8"/>
      <c r="F52" s="150" t="s">
        <v>34</v>
      </c>
      <c r="G52" s="8"/>
      <c r="H52" s="8"/>
      <c r="I52" s="157"/>
    </row>
    <row r="53" spans="1:9">
      <c r="B53" s="22"/>
    </row>
    <row r="54" spans="1:9">
      <c r="A54" s="23"/>
      <c r="F54" s="153"/>
    </row>
    <row r="55" spans="1:9">
      <c r="A55" s="23"/>
      <c r="F55" s="153"/>
    </row>
    <row r="56" spans="1:9">
      <c r="A56" s="23"/>
      <c r="F56" s="153"/>
    </row>
    <row r="57" spans="1:9">
      <c r="A57" s="23"/>
      <c r="F57" s="153"/>
    </row>
    <row r="58" spans="1:9">
      <c r="A58" s="23"/>
      <c r="F58" s="153"/>
    </row>
  </sheetData>
  <mergeCells count="8">
    <mergeCell ref="A44:H44"/>
    <mergeCell ref="A43:H43"/>
    <mergeCell ref="A9:H9"/>
    <mergeCell ref="A5:H5"/>
    <mergeCell ref="A6:H6"/>
    <mergeCell ref="A7:H7"/>
    <mergeCell ref="A8:H8"/>
    <mergeCell ref="B31:D31"/>
  </mergeCells>
  <phoneticPr fontId="0" type="noConversion"/>
  <printOptions horizontalCentered="1"/>
  <pageMargins left="0.78740157480314965" right="0.78740157480314965" top="0.62992125984251968" bottom="0.31496062992125984" header="0.51181102362204722" footer="0.27559055118110237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69"/>
  <sheetViews>
    <sheetView showGridLines="0" showZeros="0" topLeftCell="A34" zoomScaleNormal="100" workbookViewId="0">
      <selection activeCell="C64" sqref="C64"/>
    </sheetView>
  </sheetViews>
  <sheetFormatPr defaultColWidth="11.42578125" defaultRowHeight="14.25"/>
  <cols>
    <col min="1" max="1" width="44.85546875" style="1" customWidth="1"/>
    <col min="2" max="2" width="12.85546875" style="1" customWidth="1"/>
    <col min="3" max="3" width="16.5703125" style="1" bestFit="1" customWidth="1"/>
    <col min="4" max="5" width="18" style="1" bestFit="1" customWidth="1"/>
    <col min="6" max="6" width="18.28515625" style="1" bestFit="1" customWidth="1"/>
    <col min="7" max="16384" width="11.42578125" style="1"/>
  </cols>
  <sheetData>
    <row r="3" spans="1:10" ht="15">
      <c r="A3" s="197"/>
      <c r="B3" s="197"/>
      <c r="C3" s="197"/>
      <c r="D3" s="197"/>
      <c r="E3" s="197"/>
      <c r="F3" s="197"/>
      <c r="G3" s="182"/>
      <c r="H3" s="182"/>
      <c r="I3" s="182"/>
      <c r="J3" s="182"/>
    </row>
    <row r="4" spans="1:10" ht="15">
      <c r="A4" s="2"/>
      <c r="B4" s="2"/>
      <c r="C4" s="3"/>
      <c r="D4" s="3"/>
      <c r="E4" s="3"/>
      <c r="F4" s="3"/>
    </row>
    <row r="5" spans="1:10" ht="15">
      <c r="G5" s="24"/>
      <c r="H5" s="24"/>
    </row>
    <row r="6" spans="1:10" ht="15">
      <c r="A6" s="201"/>
      <c r="B6" s="201"/>
      <c r="C6" s="201"/>
      <c r="D6" s="201"/>
      <c r="E6" s="201"/>
      <c r="F6" s="201"/>
    </row>
    <row r="7" spans="1:10" ht="15">
      <c r="A7" s="5"/>
      <c r="B7" s="5"/>
      <c r="C7" s="5"/>
      <c r="D7" s="5"/>
      <c r="E7" s="5"/>
      <c r="F7" s="5"/>
    </row>
    <row r="8" spans="1:10" ht="15">
      <c r="A8" s="2"/>
      <c r="B8" s="2"/>
      <c r="C8" s="3"/>
      <c r="D8" s="3"/>
      <c r="E8" s="3"/>
      <c r="F8" s="3"/>
    </row>
    <row r="9" spans="1:10" ht="15">
      <c r="A9" s="197" t="s">
        <v>100</v>
      </c>
      <c r="B9" s="197"/>
      <c r="C9" s="197"/>
      <c r="D9" s="197"/>
      <c r="E9" s="197"/>
      <c r="F9" s="197"/>
    </row>
    <row r="10" spans="1:10" ht="15">
      <c r="A10" s="197" t="s">
        <v>101</v>
      </c>
      <c r="B10" s="197"/>
      <c r="C10" s="197"/>
      <c r="D10" s="197"/>
      <c r="E10" s="197"/>
      <c r="F10" s="197"/>
    </row>
    <row r="11" spans="1:10" ht="14.25" customHeight="1">
      <c r="A11" s="197" t="s">
        <v>102</v>
      </c>
      <c r="B11" s="197"/>
      <c r="C11" s="197"/>
      <c r="D11" s="197"/>
      <c r="E11" s="197"/>
      <c r="F11" s="197"/>
    </row>
    <row r="12" spans="1:10" ht="15">
      <c r="A12" s="2"/>
      <c r="B12" s="2"/>
      <c r="C12" s="2"/>
      <c r="D12" s="2"/>
      <c r="E12" s="3"/>
      <c r="F12" s="3"/>
    </row>
    <row r="13" spans="1:10" ht="15">
      <c r="A13" s="2"/>
      <c r="B13" s="2"/>
      <c r="C13" s="3"/>
      <c r="D13" s="2"/>
      <c r="E13" s="3"/>
      <c r="F13" s="3"/>
    </row>
    <row r="15" spans="1:10" ht="18" customHeight="1">
      <c r="A15" s="210" t="s">
        <v>103</v>
      </c>
      <c r="B15" s="211" t="s">
        <v>104</v>
      </c>
      <c r="C15" s="212" t="s">
        <v>105</v>
      </c>
      <c r="D15" s="212"/>
      <c r="E15" s="107" t="s">
        <v>106</v>
      </c>
      <c r="F15" s="205" t="s">
        <v>107</v>
      </c>
    </row>
    <row r="16" spans="1:10" ht="18" customHeight="1">
      <c r="A16" s="210"/>
      <c r="B16" s="211"/>
      <c r="C16" s="208" t="s">
        <v>108</v>
      </c>
      <c r="D16" s="208" t="s">
        <v>109</v>
      </c>
      <c r="E16" s="208" t="s">
        <v>110</v>
      </c>
      <c r="F16" s="206"/>
    </row>
    <row r="17" spans="1:9" ht="18" customHeight="1">
      <c r="A17" s="210"/>
      <c r="B17" s="211"/>
      <c r="C17" s="209"/>
      <c r="D17" s="209"/>
      <c r="E17" s="209"/>
      <c r="F17" s="207"/>
      <c r="I17" s="1" t="s">
        <v>58</v>
      </c>
    </row>
    <row r="18" spans="1:9" ht="15.75">
      <c r="A18" s="102" t="s">
        <v>111</v>
      </c>
      <c r="B18" s="103">
        <v>45193991</v>
      </c>
      <c r="C18" s="103">
        <v>0</v>
      </c>
      <c r="D18" s="103">
        <v>0</v>
      </c>
      <c r="E18" s="103">
        <v>-5707397</v>
      </c>
      <c r="F18" s="103">
        <f>SUM(B18:E18)</f>
        <v>39486594</v>
      </c>
    </row>
    <row r="19" spans="1:9" ht="15.75">
      <c r="A19" s="104" t="s">
        <v>112</v>
      </c>
      <c r="B19" s="103"/>
      <c r="C19" s="103"/>
      <c r="D19" s="103"/>
      <c r="E19" s="103"/>
      <c r="F19" s="103"/>
    </row>
    <row r="20" spans="1:9" ht="15.75">
      <c r="A20" s="104" t="s">
        <v>113</v>
      </c>
      <c r="B20" s="105">
        <v>0</v>
      </c>
      <c r="C20" s="103"/>
      <c r="D20" s="103"/>
      <c r="E20" s="103" t="s">
        <v>58</v>
      </c>
      <c r="F20" s="105">
        <v>0</v>
      </c>
    </row>
    <row r="21" spans="1:9" ht="15.75">
      <c r="A21" s="104" t="s">
        <v>114</v>
      </c>
      <c r="B21" s="105"/>
      <c r="C21" s="105">
        <v>0</v>
      </c>
      <c r="D21" s="105">
        <v>0</v>
      </c>
      <c r="E21" s="105">
        <v>7851221</v>
      </c>
      <c r="F21" s="105">
        <f>SUM(C21:E21)</f>
        <v>7851221</v>
      </c>
    </row>
    <row r="22" spans="1:9" ht="15.75">
      <c r="A22" s="104" t="s">
        <v>115</v>
      </c>
      <c r="B22" s="105"/>
      <c r="C22" s="105"/>
      <c r="D22" s="105"/>
      <c r="E22" s="105"/>
      <c r="F22" s="105"/>
    </row>
    <row r="23" spans="1:9" ht="15.75">
      <c r="A23" s="104" t="s">
        <v>116</v>
      </c>
      <c r="B23" s="105"/>
      <c r="C23" s="105">
        <v>107191</v>
      </c>
      <c r="D23" s="105">
        <v>0</v>
      </c>
      <c r="E23" s="105">
        <v>-107191</v>
      </c>
      <c r="F23" s="105">
        <f>SUM(C23:E23)</f>
        <v>0</v>
      </c>
    </row>
    <row r="24" spans="1:9" ht="15.75">
      <c r="A24" s="104" t="s">
        <v>117</v>
      </c>
      <c r="B24" s="105"/>
      <c r="C24" s="105">
        <v>0</v>
      </c>
      <c r="D24" s="105">
        <v>107191</v>
      </c>
      <c r="E24" s="105">
        <v>-107191</v>
      </c>
      <c r="F24" s="105" t="s">
        <v>58</v>
      </c>
    </row>
    <row r="25" spans="1:9" ht="15.75">
      <c r="A25" s="104" t="s">
        <v>118</v>
      </c>
      <c r="B25" s="105"/>
      <c r="C25" s="105"/>
      <c r="D25" s="105"/>
      <c r="E25" s="105">
        <v>-535956</v>
      </c>
      <c r="F25" s="105">
        <v>-535956</v>
      </c>
    </row>
    <row r="26" spans="1:9" ht="15.75">
      <c r="A26" s="104"/>
      <c r="B26" s="105"/>
      <c r="C26" s="106"/>
      <c r="D26" s="106"/>
      <c r="E26" s="106"/>
      <c r="F26" s="106"/>
    </row>
    <row r="27" spans="1:9" ht="15.75">
      <c r="A27" s="108" t="s">
        <v>119</v>
      </c>
      <c r="B27" s="109">
        <f>SUM(B18:B26)</f>
        <v>45193991</v>
      </c>
      <c r="C27" s="109">
        <f>SUM(C18:C26)</f>
        <v>107191</v>
      </c>
      <c r="D27" s="109">
        <f>SUM(D18:D26)</f>
        <v>107191</v>
      </c>
      <c r="E27" s="109">
        <f>SUM(E18:E26)</f>
        <v>1393486</v>
      </c>
      <c r="F27" s="109">
        <f>SUM(F18:F26)</f>
        <v>46801859</v>
      </c>
    </row>
    <row r="28" spans="1:9" ht="15.75">
      <c r="A28" s="104" t="s">
        <v>112</v>
      </c>
      <c r="B28" s="103">
        <v>0</v>
      </c>
      <c r="C28" s="103"/>
      <c r="D28" s="103"/>
      <c r="E28" s="103"/>
      <c r="F28" s="103"/>
    </row>
    <row r="29" spans="1:9" ht="15.75">
      <c r="A29" s="104" t="s">
        <v>113</v>
      </c>
      <c r="B29" s="105"/>
      <c r="C29" s="103"/>
      <c r="D29" s="103"/>
      <c r="E29" s="103"/>
      <c r="F29" s="105"/>
    </row>
    <row r="30" spans="1:9" ht="15.75">
      <c r="A30" s="104" t="s">
        <v>120</v>
      </c>
      <c r="B30" s="105"/>
      <c r="C30" s="105" t="s">
        <v>58</v>
      </c>
      <c r="D30" s="105" t="s">
        <v>58</v>
      </c>
      <c r="E30" s="105">
        <v>6369352</v>
      </c>
      <c r="F30" s="105">
        <f>E30</f>
        <v>6369352</v>
      </c>
    </row>
    <row r="31" spans="1:9" ht="15.75">
      <c r="A31" s="104" t="s">
        <v>115</v>
      </c>
      <c r="B31" s="105"/>
      <c r="C31" s="105"/>
      <c r="D31" s="105"/>
      <c r="E31" s="105">
        <v>0</v>
      </c>
      <c r="F31" s="105"/>
    </row>
    <row r="32" spans="1:9" ht="15.75">
      <c r="A32" s="104" t="s">
        <v>116</v>
      </c>
      <c r="B32" s="105"/>
      <c r="C32" s="105">
        <v>318467.59000000003</v>
      </c>
      <c r="D32" s="105" t="s">
        <v>58</v>
      </c>
      <c r="E32" s="105">
        <v>-318468</v>
      </c>
      <c r="F32" s="105">
        <v>0</v>
      </c>
    </row>
    <row r="33" spans="1:8" ht="15.75">
      <c r="A33" s="104" t="s">
        <v>117</v>
      </c>
      <c r="B33" s="105"/>
      <c r="C33" s="105" t="s">
        <v>58</v>
      </c>
      <c r="D33" s="105">
        <v>318467.59000000003</v>
      </c>
      <c r="E33" s="105">
        <v>-318468</v>
      </c>
      <c r="F33" s="105">
        <v>0</v>
      </c>
    </row>
    <row r="34" spans="1:8" ht="15.75">
      <c r="A34" s="104" t="s">
        <v>118</v>
      </c>
      <c r="B34" s="105"/>
      <c r="C34" s="105"/>
      <c r="D34" s="105"/>
      <c r="E34" s="105">
        <v>-1592337.97</v>
      </c>
      <c r="F34" s="105">
        <f>E34</f>
        <v>-1592337.97</v>
      </c>
    </row>
    <row r="35" spans="1:8" ht="15.75">
      <c r="A35" s="104"/>
      <c r="B35" s="105">
        <v>0</v>
      </c>
      <c r="C35" s="105"/>
      <c r="D35" s="105"/>
      <c r="E35" s="105">
        <v>0</v>
      </c>
      <c r="F35" s="105"/>
    </row>
    <row r="36" spans="1:8" ht="15.75">
      <c r="A36" s="104"/>
      <c r="B36" s="105"/>
      <c r="C36" s="106"/>
      <c r="D36" s="106"/>
      <c r="E36" s="106"/>
      <c r="F36" s="106"/>
    </row>
    <row r="37" spans="1:8" ht="15.75">
      <c r="A37" s="110" t="s">
        <v>121</v>
      </c>
      <c r="B37" s="111">
        <f>SUM(B27:B36)</f>
        <v>45193991</v>
      </c>
      <c r="C37" s="111">
        <f>SUM(C27:C36)</f>
        <v>425658.59</v>
      </c>
      <c r="D37" s="111">
        <f>SUM(D27:D36)</f>
        <v>425658.59</v>
      </c>
      <c r="E37" s="111">
        <f>SUM(E27:E36)</f>
        <v>5533564.0300000003</v>
      </c>
      <c r="F37" s="111">
        <f>SUM(F27:F36)</f>
        <v>51578873.030000001</v>
      </c>
    </row>
    <row r="39" spans="1:8">
      <c r="A39" s="182" t="s">
        <v>98</v>
      </c>
      <c r="B39" s="182"/>
      <c r="C39" s="182"/>
      <c r="D39" s="182"/>
      <c r="E39" s="182"/>
      <c r="F39" s="182"/>
    </row>
    <row r="43" spans="1:8" ht="15">
      <c r="A43" s="4" t="s">
        <v>122</v>
      </c>
      <c r="B43" s="2"/>
      <c r="C43" s="2"/>
      <c r="D43" s="8" t="s">
        <v>28</v>
      </c>
      <c r="E43" s="3"/>
      <c r="F43" s="3"/>
      <c r="G43" s="3"/>
      <c r="H43" s="3"/>
    </row>
    <row r="44" spans="1:8" ht="15">
      <c r="A44" s="4" t="s">
        <v>29</v>
      </c>
      <c r="B44" s="3"/>
      <c r="C44" s="3"/>
      <c r="D44" s="2" t="s">
        <v>123</v>
      </c>
      <c r="E44" s="3"/>
      <c r="F44" s="3"/>
      <c r="G44" s="3"/>
      <c r="H44" s="3"/>
    </row>
    <row r="45" spans="1:8" ht="15">
      <c r="A45" s="4"/>
      <c r="B45" s="3"/>
      <c r="C45" s="3"/>
      <c r="D45" s="3"/>
      <c r="E45" s="3"/>
      <c r="F45" s="2"/>
      <c r="G45" s="3"/>
      <c r="H45" s="3"/>
    </row>
    <row r="46" spans="1:8" ht="15">
      <c r="A46" s="4"/>
      <c r="B46" s="3"/>
      <c r="C46" s="3"/>
      <c r="D46" s="3"/>
      <c r="E46" s="3"/>
      <c r="F46" s="2"/>
      <c r="G46" s="3"/>
      <c r="H46" s="3"/>
    </row>
    <row r="47" spans="1:8" ht="15">
      <c r="F47" s="9"/>
      <c r="G47" s="14"/>
      <c r="H47" s="9"/>
    </row>
    <row r="48" spans="1:8" ht="15">
      <c r="A48" s="8" t="s">
        <v>124</v>
      </c>
      <c r="B48" s="3"/>
      <c r="C48" s="3"/>
      <c r="D48" s="150" t="s">
        <v>32</v>
      </c>
      <c r="E48" s="8"/>
      <c r="F48" s="8"/>
      <c r="G48" s="8"/>
      <c r="H48" s="8"/>
    </row>
    <row r="49" spans="1:9" ht="15">
      <c r="A49" s="2" t="s">
        <v>125</v>
      </c>
      <c r="B49" s="2"/>
      <c r="C49" s="2"/>
      <c r="D49" s="150" t="s">
        <v>34</v>
      </c>
      <c r="E49" s="8"/>
      <c r="F49" s="8"/>
      <c r="G49" s="8"/>
      <c r="H49" s="8"/>
      <c r="I49" s="8"/>
    </row>
    <row r="50" spans="1:9">
      <c r="B50" s="22"/>
    </row>
    <row r="51" spans="1:9">
      <c r="A51" s="3"/>
      <c r="B51" s="3"/>
      <c r="C51" s="3"/>
      <c r="D51" s="3"/>
      <c r="E51" s="3"/>
      <c r="F51" s="3"/>
    </row>
    <row r="52" spans="1:9">
      <c r="A52" s="3"/>
      <c r="B52" s="3"/>
      <c r="C52" s="3"/>
      <c r="D52" s="3"/>
      <c r="E52" s="3"/>
      <c r="F52" s="3"/>
    </row>
    <row r="53" spans="1:9">
      <c r="A53" s="3"/>
      <c r="B53" s="3"/>
      <c r="C53" s="3"/>
      <c r="D53" s="3"/>
      <c r="E53" s="3"/>
      <c r="F53" s="3"/>
    </row>
    <row r="54" spans="1:9">
      <c r="A54" s="3"/>
      <c r="B54" s="3"/>
      <c r="C54" s="3"/>
      <c r="D54" s="3"/>
      <c r="E54" s="3"/>
      <c r="F54" s="3"/>
    </row>
    <row r="55" spans="1:9">
      <c r="A55" s="3"/>
      <c r="B55" s="3"/>
      <c r="C55" s="3"/>
      <c r="D55" s="3"/>
      <c r="E55" s="3"/>
      <c r="F55" s="3"/>
    </row>
    <row r="56" spans="1:9">
      <c r="A56" s="3"/>
      <c r="B56" s="3"/>
      <c r="C56" s="3"/>
      <c r="D56" s="3"/>
      <c r="E56" s="3"/>
      <c r="F56" s="3"/>
    </row>
    <row r="57" spans="1:9">
      <c r="A57" s="3"/>
      <c r="B57" s="3"/>
      <c r="C57" s="3"/>
      <c r="D57" s="3"/>
      <c r="E57" s="3"/>
      <c r="F57" s="3"/>
    </row>
    <row r="59" spans="1:9">
      <c r="A59" s="182"/>
      <c r="B59" s="182"/>
      <c r="C59" s="182"/>
      <c r="D59" s="182"/>
      <c r="E59" s="182"/>
      <c r="F59" s="182"/>
    </row>
    <row r="63" spans="1:9" ht="12.75" customHeight="1"/>
    <row r="64" spans="1:9" ht="12.75" customHeight="1">
      <c r="A64" s="23"/>
    </row>
    <row r="65" spans="1:1" ht="12.75" customHeight="1">
      <c r="A65" s="23"/>
    </row>
    <row r="66" spans="1:1" ht="12.75" customHeight="1">
      <c r="A66" s="23"/>
    </row>
    <row r="67" spans="1:1" ht="12.75" customHeight="1">
      <c r="A67" s="23"/>
    </row>
    <row r="68" spans="1:1" ht="12.75" customHeight="1">
      <c r="A68" s="23"/>
    </row>
    <row r="69" spans="1:1" ht="12.75" customHeight="1"/>
  </sheetData>
  <mergeCells count="16">
    <mergeCell ref="A39:F39"/>
    <mergeCell ref="A59:F59"/>
    <mergeCell ref="I3:J3"/>
    <mergeCell ref="G3:H3"/>
    <mergeCell ref="A3:F3"/>
    <mergeCell ref="A9:F9"/>
    <mergeCell ref="A6:F6"/>
    <mergeCell ref="A10:F10"/>
    <mergeCell ref="A11:F11"/>
    <mergeCell ref="F15:F17"/>
    <mergeCell ref="D16:D17"/>
    <mergeCell ref="C16:C17"/>
    <mergeCell ref="E16:E17"/>
    <mergeCell ref="A15:A17"/>
    <mergeCell ref="B15:B17"/>
    <mergeCell ref="C15:D15"/>
  </mergeCells>
  <phoneticPr fontId="0" type="noConversion"/>
  <printOptions horizontalCentered="1" gridLinesSet="0"/>
  <pageMargins left="0.78740157480314965" right="0.78740157480314965" top="0.62992125984251968" bottom="0.31496062992125984" header="0.51181102362204722" footer="0.27559055118110237"/>
  <pageSetup paperSize="9" scale="6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3"/>
  <sheetViews>
    <sheetView showGridLines="0" tabSelected="1" topLeftCell="A40" zoomScaleNormal="100" workbookViewId="0">
      <selection activeCell="E68" sqref="E68"/>
    </sheetView>
  </sheetViews>
  <sheetFormatPr defaultColWidth="11.42578125" defaultRowHeight="14.25"/>
  <cols>
    <col min="1" max="3" width="11.42578125" style="1" customWidth="1"/>
    <col min="4" max="4" width="9.7109375" style="1" customWidth="1"/>
    <col min="5" max="5" width="13" style="1" customWidth="1"/>
    <col min="6" max="6" width="12" style="1" customWidth="1"/>
    <col min="7" max="7" width="13.85546875" style="1" customWidth="1"/>
    <col min="8" max="8" width="3.140625" style="1" customWidth="1"/>
    <col min="9" max="9" width="12" style="1" bestFit="1" customWidth="1"/>
    <col min="10" max="10" width="5.28515625" style="1" customWidth="1"/>
    <col min="11" max="11" width="11.42578125" style="1" hidden="1" customWidth="1"/>
    <col min="12" max="12" width="12.85546875" style="1" bestFit="1" customWidth="1"/>
    <col min="13" max="13" width="14.5703125" style="1" bestFit="1" customWidth="1"/>
    <col min="14" max="14" width="12.85546875" style="1" bestFit="1" customWidth="1"/>
    <col min="15" max="16384" width="11.42578125" style="1"/>
  </cols>
  <sheetData>
    <row r="1" spans="1:9" ht="28.5" customHeight="1">
      <c r="A1" s="7"/>
      <c r="B1" s="6"/>
      <c r="C1" s="6"/>
      <c r="D1" s="6"/>
      <c r="E1" s="6"/>
      <c r="F1" s="6"/>
      <c r="G1" s="6"/>
      <c r="H1" s="6"/>
    </row>
    <row r="2" spans="1:9" ht="26.25" customHeight="1">
      <c r="A2" s="7"/>
      <c r="B2" s="6"/>
      <c r="C2" s="6"/>
      <c r="D2" s="6"/>
      <c r="E2" s="6"/>
      <c r="F2" s="6"/>
      <c r="G2" s="6"/>
      <c r="H2" s="6"/>
    </row>
    <row r="3" spans="1:9" ht="15">
      <c r="A3" s="197" t="s">
        <v>126</v>
      </c>
      <c r="B3" s="197"/>
      <c r="C3" s="197"/>
      <c r="D3" s="197"/>
      <c r="E3" s="197"/>
      <c r="F3" s="197"/>
      <c r="G3" s="197"/>
      <c r="H3" s="197"/>
      <c r="I3" s="197"/>
    </row>
    <row r="4" spans="1:9" ht="15">
      <c r="A4" s="197" t="s">
        <v>69</v>
      </c>
      <c r="B4" s="197"/>
      <c r="C4" s="197"/>
      <c r="D4" s="197"/>
      <c r="E4" s="197"/>
      <c r="F4" s="197"/>
      <c r="G4" s="197"/>
      <c r="H4" s="197"/>
      <c r="I4" s="197"/>
    </row>
    <row r="5" spans="1:9">
      <c r="A5" s="182" t="s">
        <v>1</v>
      </c>
      <c r="B5" s="182"/>
      <c r="C5" s="182"/>
      <c r="D5" s="182"/>
      <c r="E5" s="182"/>
      <c r="F5" s="182"/>
      <c r="G5" s="182"/>
      <c r="H5" s="182"/>
      <c r="I5" s="182"/>
    </row>
    <row r="6" spans="1:9" ht="13.5" customHeight="1">
      <c r="B6" s="62"/>
      <c r="C6" s="62"/>
      <c r="D6" s="62"/>
      <c r="E6" s="63"/>
      <c r="F6" s="65"/>
      <c r="G6" s="65" t="s">
        <v>37</v>
      </c>
      <c r="H6" s="221" t="s">
        <v>37</v>
      </c>
      <c r="I6" s="221"/>
    </row>
    <row r="7" spans="1:9" ht="18.75">
      <c r="E7" s="112"/>
      <c r="F7" s="59" t="s">
        <v>5</v>
      </c>
      <c r="G7" s="60">
        <v>2022</v>
      </c>
      <c r="H7" s="220">
        <v>2021</v>
      </c>
      <c r="I7" s="220"/>
    </row>
    <row r="8" spans="1:9" ht="5.25" customHeight="1">
      <c r="F8" s="7"/>
      <c r="G8" s="2"/>
      <c r="H8" s="6"/>
      <c r="I8" s="7"/>
    </row>
    <row r="9" spans="1:9" ht="14.25" customHeight="1">
      <c r="A9" s="222" t="s">
        <v>127</v>
      </c>
      <c r="B9" s="222"/>
      <c r="C9" s="222"/>
      <c r="D9" s="222"/>
      <c r="E9" s="222"/>
      <c r="F9" s="222"/>
      <c r="G9" s="222"/>
      <c r="H9" s="222"/>
      <c r="I9" s="222"/>
    </row>
    <row r="10" spans="1:9" ht="5.25" hidden="1" customHeight="1">
      <c r="A10" s="223"/>
      <c r="B10" s="223"/>
      <c r="C10" s="223"/>
      <c r="D10" s="223"/>
      <c r="E10" s="223"/>
      <c r="F10" s="223"/>
      <c r="G10" s="223"/>
      <c r="H10" s="223"/>
      <c r="I10" s="223"/>
    </row>
    <row r="11" spans="1:9" ht="14.25" customHeight="1">
      <c r="A11" s="219" t="s">
        <v>128</v>
      </c>
      <c r="B11" s="219"/>
      <c r="C11" s="219"/>
      <c r="D11" s="219"/>
      <c r="E11" s="219"/>
      <c r="F11" s="113"/>
      <c r="G11" s="47">
        <f>DEMRESULT.!F39</f>
        <v>6369352</v>
      </c>
      <c r="H11" s="47"/>
      <c r="I11" s="114">
        <f>DEMRESULT.!H39</f>
        <v>7851221</v>
      </c>
    </row>
    <row r="12" spans="1:9" ht="15.75">
      <c r="A12" s="191" t="s">
        <v>129</v>
      </c>
      <c r="B12" s="191"/>
      <c r="C12" s="191"/>
      <c r="D12" s="191"/>
      <c r="E12" s="191"/>
      <c r="F12" s="224"/>
      <c r="G12" s="225">
        <v>-1612956</v>
      </c>
      <c r="H12" s="51"/>
      <c r="I12" s="226">
        <v>-535956</v>
      </c>
    </row>
    <row r="13" spans="1:9" ht="15.75">
      <c r="A13" s="191" t="s">
        <v>130</v>
      </c>
      <c r="B13" s="191"/>
      <c r="C13" s="191"/>
      <c r="D13" s="191"/>
      <c r="E13" s="191"/>
      <c r="F13" s="224"/>
      <c r="G13" s="225"/>
      <c r="H13" s="51"/>
      <c r="I13" s="226"/>
    </row>
    <row r="14" spans="1:9" ht="11.25" customHeight="1">
      <c r="A14" s="183" t="s">
        <v>131</v>
      </c>
      <c r="B14" s="183"/>
      <c r="C14" s="183"/>
      <c r="D14" s="183"/>
      <c r="E14" s="183"/>
      <c r="F14" s="47"/>
      <c r="G14" s="161">
        <v>3125754</v>
      </c>
      <c r="H14" s="48"/>
      <c r="I14" s="115">
        <v>3418577</v>
      </c>
    </row>
    <row r="15" spans="1:9" ht="15.75" hidden="1">
      <c r="A15" s="191" t="s">
        <v>132</v>
      </c>
      <c r="B15" s="191"/>
      <c r="C15" s="191"/>
      <c r="D15" s="191"/>
      <c r="E15" s="191"/>
      <c r="F15" s="51"/>
      <c r="G15" s="118">
        <v>0</v>
      </c>
      <c r="H15" s="53"/>
      <c r="I15" s="118">
        <v>0</v>
      </c>
    </row>
    <row r="16" spans="1:9" ht="15.75">
      <c r="A16" s="49" t="s">
        <v>133</v>
      </c>
      <c r="B16" s="49"/>
      <c r="C16" s="49"/>
      <c r="D16" s="49"/>
      <c r="E16" s="49"/>
      <c r="F16" s="51"/>
      <c r="G16" s="118">
        <v>887387</v>
      </c>
      <c r="H16" s="53"/>
      <c r="I16" s="118"/>
    </row>
    <row r="17" spans="1:13" ht="15.75">
      <c r="A17" s="170" t="s">
        <v>134</v>
      </c>
      <c r="B17" s="170"/>
      <c r="C17" s="170"/>
      <c r="D17" s="49"/>
      <c r="E17" s="49"/>
      <c r="F17" s="51"/>
      <c r="G17" s="171">
        <f>SUM(G11:G16)</f>
        <v>8769537</v>
      </c>
      <c r="H17" s="53"/>
      <c r="I17" s="171">
        <f>SUM(I11:I16)</f>
        <v>10733842</v>
      </c>
    </row>
    <row r="18" spans="1:13" ht="15.75">
      <c r="A18" s="183" t="s">
        <v>135</v>
      </c>
      <c r="B18" s="183"/>
      <c r="C18" s="183"/>
      <c r="D18" s="183"/>
      <c r="E18" s="183"/>
      <c r="F18" s="113" t="s">
        <v>14</v>
      </c>
      <c r="G18" s="47">
        <v>1317215</v>
      </c>
      <c r="H18" s="47"/>
      <c r="I18" s="114">
        <v>-103386</v>
      </c>
    </row>
    <row r="19" spans="1:13" ht="15.75">
      <c r="A19" s="191" t="s">
        <v>136</v>
      </c>
      <c r="B19" s="191"/>
      <c r="C19" s="191"/>
      <c r="D19" s="191"/>
      <c r="E19" s="191"/>
      <c r="F19" s="172" t="s">
        <v>10</v>
      </c>
      <c r="G19" s="51">
        <v>-6128589</v>
      </c>
      <c r="H19" s="119"/>
      <c r="I19" s="117">
        <v>-1137336</v>
      </c>
    </row>
    <row r="20" spans="1:13" ht="15.75">
      <c r="A20" s="183" t="s">
        <v>137</v>
      </c>
      <c r="B20" s="183"/>
      <c r="C20" s="183"/>
      <c r="D20" s="183"/>
      <c r="E20" s="183"/>
      <c r="F20" s="113" t="s">
        <v>18</v>
      </c>
      <c r="G20" s="47">
        <v>-2231026</v>
      </c>
      <c r="H20" s="58"/>
      <c r="I20" s="114">
        <v>2229068</v>
      </c>
      <c r="L20" s="1" t="s">
        <v>58</v>
      </c>
    </row>
    <row r="21" spans="1:13" ht="15.75">
      <c r="A21" s="191" t="s">
        <v>138</v>
      </c>
      <c r="B21" s="191"/>
      <c r="C21" s="191"/>
      <c r="D21" s="191"/>
      <c r="E21" s="191"/>
      <c r="F21" s="172"/>
      <c r="G21" s="51">
        <v>10309</v>
      </c>
      <c r="H21" s="119"/>
      <c r="I21" s="117">
        <v>-1689519</v>
      </c>
    </row>
    <row r="22" spans="1:13" ht="15.75">
      <c r="A22" s="183" t="s">
        <v>139</v>
      </c>
      <c r="B22" s="183"/>
      <c r="C22" s="183"/>
      <c r="D22" s="183"/>
      <c r="E22" s="183"/>
      <c r="F22" s="113" t="s">
        <v>12</v>
      </c>
      <c r="G22" s="47">
        <v>140318</v>
      </c>
      <c r="H22" s="58"/>
      <c r="I22" s="114">
        <v>-571727</v>
      </c>
    </row>
    <row r="23" spans="1:13" ht="15.75">
      <c r="A23" s="191" t="s">
        <v>140</v>
      </c>
      <c r="B23" s="191"/>
      <c r="C23" s="191"/>
      <c r="D23" s="191"/>
      <c r="E23" s="191"/>
      <c r="F23" s="172" t="s">
        <v>141</v>
      </c>
      <c r="G23" s="51">
        <v>620524</v>
      </c>
      <c r="H23" s="119"/>
      <c r="I23" s="117">
        <v>-1051103</v>
      </c>
    </row>
    <row r="24" spans="1:13" ht="15.75">
      <c r="A24" s="183" t="s">
        <v>142</v>
      </c>
      <c r="B24" s="183"/>
      <c r="C24" s="183"/>
      <c r="D24" s="183"/>
      <c r="E24" s="183"/>
      <c r="F24" s="173"/>
      <c r="G24" s="47">
        <v>1135340</v>
      </c>
      <c r="H24" s="58"/>
      <c r="I24" s="114">
        <v>-6162438</v>
      </c>
    </row>
    <row r="25" spans="1:13" ht="15.75">
      <c r="A25" s="191" t="s">
        <v>143</v>
      </c>
      <c r="B25" s="191"/>
      <c r="C25" s="191"/>
      <c r="D25" s="191"/>
      <c r="E25" s="191"/>
      <c r="F25" s="172"/>
      <c r="G25" s="51">
        <v>2586491</v>
      </c>
      <c r="H25" s="51"/>
      <c r="I25" s="117">
        <v>298015</v>
      </c>
    </row>
    <row r="26" spans="1:13" ht="15.75">
      <c r="A26" s="183" t="s">
        <v>144</v>
      </c>
      <c r="B26" s="183"/>
      <c r="C26" s="183"/>
      <c r="D26" s="183"/>
      <c r="E26" s="183"/>
      <c r="F26" s="113"/>
      <c r="G26" s="162">
        <v>209702</v>
      </c>
      <c r="H26" s="47"/>
      <c r="I26" s="116">
        <v>147146</v>
      </c>
    </row>
    <row r="27" spans="1:13" ht="15.75">
      <c r="A27" s="218" t="s">
        <v>145</v>
      </c>
      <c r="B27" s="218"/>
      <c r="C27" s="218"/>
      <c r="D27" s="218"/>
      <c r="E27" s="218"/>
      <c r="F27" s="113" t="s">
        <v>146</v>
      </c>
      <c r="G27" s="162">
        <v>796944</v>
      </c>
      <c r="H27" s="48"/>
      <c r="I27" s="116">
        <v>841539</v>
      </c>
    </row>
    <row r="28" spans="1:13" ht="15.75">
      <c r="A28" s="191" t="s">
        <v>147</v>
      </c>
      <c r="B28" s="191"/>
      <c r="C28" s="191"/>
      <c r="D28" s="191"/>
      <c r="E28" s="191"/>
      <c r="F28" s="172" t="s">
        <v>41</v>
      </c>
      <c r="G28" s="51">
        <v>1673056</v>
      </c>
      <c r="H28" s="53"/>
      <c r="I28" s="117">
        <v>-116712</v>
      </c>
    </row>
    <row r="29" spans="1:13" ht="15.75">
      <c r="A29" s="183" t="s">
        <v>148</v>
      </c>
      <c r="B29" s="183"/>
      <c r="C29" s="183"/>
      <c r="D29" s="183"/>
      <c r="E29" s="183"/>
      <c r="F29" s="113" t="s">
        <v>149</v>
      </c>
      <c r="G29" s="162">
        <v>-1056227</v>
      </c>
      <c r="H29" s="48"/>
      <c r="I29" s="116">
        <v>2989817</v>
      </c>
    </row>
    <row r="30" spans="1:13" ht="15.75">
      <c r="A30" s="215" t="s">
        <v>150</v>
      </c>
      <c r="B30" s="215"/>
      <c r="C30" s="215"/>
      <c r="D30" s="215"/>
      <c r="E30" s="215"/>
      <c r="F30" s="174"/>
      <c r="G30" s="79">
        <f>SUM(G17:G29)</f>
        <v>7843594</v>
      </c>
      <c r="H30" s="79" t="s">
        <v>58</v>
      </c>
      <c r="I30" s="79">
        <f t="shared" ref="I30" si="0">SUM(I17:I29)</f>
        <v>6407206</v>
      </c>
    </row>
    <row r="31" spans="1:13" ht="15">
      <c r="A31" s="216" t="s">
        <v>151</v>
      </c>
      <c r="B31" s="216"/>
      <c r="C31" s="216"/>
      <c r="D31" s="216"/>
      <c r="E31" s="216"/>
      <c r="F31" s="216"/>
      <c r="G31" s="216"/>
      <c r="H31" s="216"/>
      <c r="I31" s="216"/>
    </row>
    <row r="32" spans="1:13" ht="15.75" customHeight="1">
      <c r="A32" s="217" t="s">
        <v>152</v>
      </c>
      <c r="B32" s="217"/>
      <c r="C32" s="217"/>
      <c r="D32" s="217"/>
      <c r="E32" s="217"/>
      <c r="F32" s="133" t="s">
        <v>153</v>
      </c>
      <c r="G32" s="134">
        <v>-2226619</v>
      </c>
      <c r="H32" s="135"/>
      <c r="I32" s="134">
        <v>-354516</v>
      </c>
      <c r="M32" s="25"/>
    </row>
    <row r="33" spans="1:14" ht="15.75" customHeight="1">
      <c r="A33" s="122" t="s">
        <v>154</v>
      </c>
      <c r="B33" s="122"/>
      <c r="C33" s="123"/>
      <c r="D33" s="123"/>
      <c r="E33" s="123"/>
      <c r="F33" s="124"/>
      <c r="G33" s="125">
        <f>G32</f>
        <v>-2226619</v>
      </c>
      <c r="H33" s="124"/>
      <c r="I33" s="126">
        <f>I32</f>
        <v>-354516</v>
      </c>
    </row>
    <row r="34" spans="1:14" ht="15.75" customHeight="1">
      <c r="A34" s="213" t="s">
        <v>155</v>
      </c>
      <c r="B34" s="213"/>
      <c r="C34" s="213"/>
      <c r="D34" s="213"/>
      <c r="E34" s="213"/>
      <c r="F34" s="127"/>
      <c r="G34" s="128"/>
      <c r="H34" s="127"/>
      <c r="I34" s="128"/>
    </row>
    <row r="35" spans="1:14" ht="15.75" customHeight="1">
      <c r="A35" s="214" t="s">
        <v>156</v>
      </c>
      <c r="B35" s="214"/>
      <c r="C35" s="214"/>
      <c r="D35" s="214"/>
      <c r="E35" s="214"/>
      <c r="F35" s="26"/>
      <c r="G35" s="120" t="s">
        <v>157</v>
      </c>
      <c r="H35" s="26"/>
      <c r="I35" s="120" t="s">
        <v>157</v>
      </c>
      <c r="M35" s="25"/>
    </row>
    <row r="36" spans="1:14" ht="15.75" customHeight="1">
      <c r="A36" s="129" t="s">
        <v>158</v>
      </c>
      <c r="B36" s="129"/>
      <c r="C36" s="130"/>
      <c r="D36" s="130"/>
      <c r="E36" s="130"/>
      <c r="F36" s="131"/>
      <c r="G36" s="132">
        <v>0</v>
      </c>
      <c r="H36" s="131"/>
      <c r="I36" s="132">
        <v>0</v>
      </c>
    </row>
    <row r="37" spans="1:14" ht="15">
      <c r="A37" s="129" t="s">
        <v>159</v>
      </c>
      <c r="B37" s="130"/>
      <c r="C37" s="130"/>
      <c r="D37" s="130"/>
      <c r="E37" s="130"/>
      <c r="F37" s="136"/>
      <c r="G37" s="137">
        <f>G30+G33+G36</f>
        <v>5616975</v>
      </c>
      <c r="H37" s="136"/>
      <c r="I37" s="137">
        <f>I30+I33+I36</f>
        <v>6052690</v>
      </c>
      <c r="L37" s="11"/>
      <c r="M37" s="27"/>
      <c r="N37" s="3"/>
    </row>
    <row r="38" spans="1:14" ht="15">
      <c r="A38" s="213" t="s">
        <v>160</v>
      </c>
      <c r="B38" s="213"/>
      <c r="C38" s="213"/>
      <c r="D38" s="213"/>
      <c r="E38" s="213"/>
      <c r="F38" s="136"/>
      <c r="G38" s="138">
        <v>8242817</v>
      </c>
      <c r="H38" s="136"/>
      <c r="I38" s="138">
        <v>2190127</v>
      </c>
      <c r="L38" s="11"/>
      <c r="M38" s="11"/>
      <c r="N38" s="13"/>
    </row>
    <row r="39" spans="1:14" ht="15">
      <c r="A39" s="213" t="s">
        <v>161</v>
      </c>
      <c r="B39" s="213"/>
      <c r="C39" s="213"/>
      <c r="D39" s="213"/>
      <c r="E39" s="213"/>
      <c r="F39" s="139"/>
      <c r="G39" s="181">
        <f>SUM(G37:G38)</f>
        <v>13859792</v>
      </c>
      <c r="H39" s="139"/>
      <c r="I39" s="140">
        <f>I38+I37</f>
        <v>8242817</v>
      </c>
      <c r="L39" s="11"/>
      <c r="M39" s="11"/>
    </row>
    <row r="40" spans="1:14" ht="3.75" customHeight="1">
      <c r="A40" s="141"/>
      <c r="B40" s="141"/>
      <c r="C40" s="141"/>
      <c r="D40" s="141"/>
      <c r="E40" s="141"/>
      <c r="F40" s="16"/>
      <c r="G40" s="121" t="s">
        <v>58</v>
      </c>
      <c r="H40" s="16"/>
      <c r="I40" s="121"/>
      <c r="L40" s="11" t="s">
        <v>58</v>
      </c>
      <c r="M40" s="11"/>
    </row>
    <row r="41" spans="1:14">
      <c r="A41" s="182" t="s">
        <v>98</v>
      </c>
      <c r="B41" s="182"/>
      <c r="C41" s="182"/>
      <c r="D41" s="182"/>
      <c r="E41" s="182"/>
      <c r="F41" s="182"/>
      <c r="G41" s="182"/>
      <c r="H41" s="182"/>
      <c r="I41" s="182"/>
      <c r="L41" s="11" t="s">
        <v>58</v>
      </c>
    </row>
    <row r="42" spans="1:14" ht="9" customHeight="1">
      <c r="A42" s="4"/>
      <c r="B42" s="41"/>
      <c r="G42" s="8"/>
    </row>
    <row r="43" spans="1:14" ht="15">
      <c r="A43" s="8"/>
      <c r="B43" s="2" t="s">
        <v>27</v>
      </c>
      <c r="C43" s="2"/>
      <c r="D43" s="2"/>
      <c r="E43" s="3"/>
      <c r="F43" s="8" t="s">
        <v>28</v>
      </c>
      <c r="G43" s="3"/>
      <c r="H43" s="3"/>
    </row>
    <row r="44" spans="1:14" ht="17.25" customHeight="1">
      <c r="A44" s="4" t="s">
        <v>29</v>
      </c>
      <c r="B44" s="3"/>
      <c r="C44" s="3"/>
      <c r="D44" s="3"/>
      <c r="E44" s="3"/>
      <c r="F44" s="2" t="s">
        <v>30</v>
      </c>
      <c r="G44" s="3"/>
      <c r="H44" s="3"/>
    </row>
    <row r="45" spans="1:14" ht="13.5" customHeight="1">
      <c r="F45" s="9"/>
      <c r="G45" s="14"/>
      <c r="H45" s="9"/>
      <c r="I45" s="8"/>
    </row>
    <row r="46" spans="1:14" ht="15">
      <c r="A46" s="8" t="s">
        <v>31</v>
      </c>
      <c r="B46" s="3"/>
      <c r="C46" s="3"/>
      <c r="F46" s="150" t="s">
        <v>32</v>
      </c>
      <c r="G46" s="8"/>
      <c r="H46" s="8"/>
      <c r="I46" s="8"/>
    </row>
    <row r="47" spans="1:14" ht="15">
      <c r="A47" s="8"/>
      <c r="B47" s="2" t="s">
        <v>33</v>
      </c>
      <c r="C47" s="3"/>
      <c r="F47" s="150" t="s">
        <v>34</v>
      </c>
      <c r="G47" s="8"/>
      <c r="H47" s="8"/>
      <c r="I47" s="8"/>
    </row>
    <row r="48" spans="1:14" ht="15">
      <c r="A48" s="8"/>
      <c r="B48" s="2"/>
      <c r="C48" s="3"/>
      <c r="F48" s="150"/>
      <c r="G48" s="8"/>
      <c r="H48" s="8"/>
      <c r="I48" s="8"/>
    </row>
    <row r="49" spans="1:9" ht="15">
      <c r="A49" s="8"/>
      <c r="B49" s="2"/>
      <c r="C49" s="3"/>
      <c r="F49" s="150"/>
      <c r="G49" s="8"/>
      <c r="H49" s="8"/>
      <c r="I49" s="8"/>
    </row>
    <row r="50" spans="1:9" ht="15">
      <c r="A50" s="8"/>
      <c r="B50" s="2"/>
      <c r="C50" s="3"/>
      <c r="F50" s="150"/>
      <c r="G50" s="8"/>
      <c r="H50" s="8"/>
      <c r="I50" s="8"/>
    </row>
    <row r="51" spans="1:9" ht="15">
      <c r="A51" s="8"/>
      <c r="B51" s="2"/>
      <c r="C51" s="3"/>
      <c r="F51" s="150"/>
      <c r="G51" s="8"/>
      <c r="H51" s="8"/>
      <c r="I51" s="8"/>
    </row>
    <row r="52" spans="1:9" ht="15">
      <c r="A52" s="8"/>
      <c r="B52" s="2"/>
      <c r="C52" s="3"/>
      <c r="F52" s="150"/>
      <c r="G52" s="8"/>
      <c r="H52" s="8"/>
      <c r="I52" s="8"/>
    </row>
    <row r="53" spans="1:9" ht="15">
      <c r="A53" s="8"/>
      <c r="B53" s="3"/>
      <c r="C53" s="3"/>
      <c r="F53" s="150"/>
      <c r="G53" s="8"/>
      <c r="H53" s="8"/>
      <c r="I53" s="8"/>
    </row>
    <row r="54" spans="1:9" ht="13.5" customHeight="1">
      <c r="A54" s="2"/>
      <c r="B54" s="2"/>
      <c r="C54" s="2"/>
      <c r="D54" s="8"/>
      <c r="F54" s="150"/>
      <c r="G54" s="8"/>
      <c r="H54" s="8"/>
    </row>
    <row r="55" spans="1:9" ht="13.5" customHeight="1">
      <c r="A55" s="2"/>
      <c r="B55" s="2"/>
      <c r="C55" s="2"/>
      <c r="D55" s="8"/>
      <c r="F55" s="150"/>
      <c r="G55" s="8"/>
      <c r="H55" s="8"/>
    </row>
    <row r="63" spans="1:9">
      <c r="E63" s="142"/>
    </row>
  </sheetData>
  <mergeCells count="35">
    <mergeCell ref="A9:I9"/>
    <mergeCell ref="A10:I10"/>
    <mergeCell ref="F12:F13"/>
    <mergeCell ref="G12:G13"/>
    <mergeCell ref="I12:I13"/>
    <mergeCell ref="A12:E12"/>
    <mergeCell ref="A13:E13"/>
    <mergeCell ref="A3:I3"/>
    <mergeCell ref="A4:I4"/>
    <mergeCell ref="A5:I5"/>
    <mergeCell ref="H7:I7"/>
    <mergeCell ref="H6:I6"/>
    <mergeCell ref="A32:E32"/>
    <mergeCell ref="A29:E29"/>
    <mergeCell ref="A27:E27"/>
    <mergeCell ref="A26:E26"/>
    <mergeCell ref="A11:E11"/>
    <mergeCell ref="A24:E24"/>
    <mergeCell ref="A25:E25"/>
    <mergeCell ref="A28:E28"/>
    <mergeCell ref="A30:E30"/>
    <mergeCell ref="A31:I31"/>
    <mergeCell ref="A20:E20"/>
    <mergeCell ref="A21:E21"/>
    <mergeCell ref="A22:E22"/>
    <mergeCell ref="A23:E23"/>
    <mergeCell ref="A14:E14"/>
    <mergeCell ref="A15:E15"/>
    <mergeCell ref="A18:E18"/>
    <mergeCell ref="A19:E19"/>
    <mergeCell ref="A39:E39"/>
    <mergeCell ref="A41:I41"/>
    <mergeCell ref="A34:E34"/>
    <mergeCell ref="A35:E35"/>
    <mergeCell ref="A38:E38"/>
  </mergeCells>
  <phoneticPr fontId="0" type="noConversion"/>
  <printOptions verticalCentered="1" gridLinesSet="0"/>
  <pageMargins left="0.78740157480314965" right="0.78740157480314965" top="0.62992125984251968" bottom="0.31496062992125984" header="0.51181102362204722" footer="0.27559055118110237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PRODAM</dc:title>
  <dc:subject/>
  <dc:creator>SETCI</dc:creator>
  <cp:keywords/>
  <dc:description/>
  <cp:lastModifiedBy>PEDRO ALEXANDRE SILVA FILHO</cp:lastModifiedBy>
  <cp:revision/>
  <dcterms:created xsi:type="dcterms:W3CDTF">1997-01-15T12:25:36Z</dcterms:created>
  <dcterms:modified xsi:type="dcterms:W3CDTF">2023-03-13T19:44:35Z</dcterms:modified>
  <cp:category/>
  <cp:contentStatus/>
</cp:coreProperties>
</file>