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001455\Documents\Relatórios\Demonstrações Contábeis Anuais\2024\Editáveis\Oficiais\"/>
    </mc:Choice>
  </mc:AlternateContent>
  <bookViews>
    <workbookView xWindow="0" yWindow="0" windowWidth="19200" windowHeight="11295"/>
  </bookViews>
  <sheets>
    <sheet name="ATIVO" sheetId="3" r:id="rId1"/>
    <sheet name="PASSIVO" sheetId="4" r:id="rId2"/>
    <sheet name="DRE" sheetId="7" r:id="rId3"/>
    <sheet name="DFC" sheetId="23" r:id="rId4"/>
    <sheet name="DMPL" sheetId="2" r:id="rId5"/>
  </sheets>
  <calcPr calcId="152511"/>
</workbook>
</file>

<file path=xl/calcChain.xml><?xml version="1.0" encoding="utf-8"?>
<calcChain xmlns="http://schemas.openxmlformats.org/spreadsheetml/2006/main">
  <c r="I29" i="23" l="1"/>
  <c r="F8" i="7"/>
  <c r="F7" i="7"/>
  <c r="F9" i="7"/>
  <c r="G26" i="4"/>
  <c r="F17" i="2"/>
  <c r="F25" i="2"/>
  <c r="E16" i="2"/>
  <c r="F16" i="2"/>
  <c r="C16" i="2"/>
  <c r="G20" i="4"/>
  <c r="J20" i="4" s="1"/>
  <c r="G17" i="4"/>
  <c r="G28" i="23"/>
  <c r="G29" i="23"/>
  <c r="G17" i="23"/>
  <c r="G15" i="23"/>
  <c r="G14" i="23"/>
  <c r="G13" i="23"/>
  <c r="I11" i="3"/>
  <c r="I12" i="3"/>
  <c r="I13" i="3"/>
  <c r="I14" i="3"/>
  <c r="I19" i="3"/>
  <c r="G24" i="23"/>
  <c r="G21" i="23"/>
  <c r="G20" i="23"/>
  <c r="G19" i="23"/>
  <c r="G18" i="23"/>
  <c r="I11" i="23"/>
  <c r="I25" i="23"/>
  <c r="I33" i="23"/>
  <c r="I35" i="23"/>
  <c r="G11" i="23"/>
  <c r="E25" i="2"/>
  <c r="K8" i="7"/>
  <c r="H9" i="7"/>
  <c r="F11" i="7"/>
  <c r="F10" i="7" s="1"/>
  <c r="L12" i="7"/>
  <c r="L13" i="7"/>
  <c r="H14" i="7"/>
  <c r="L14" i="7"/>
  <c r="H15" i="7"/>
  <c r="L15" i="7"/>
  <c r="F16" i="7"/>
  <c r="H16" i="7"/>
  <c r="I16" i="7"/>
  <c r="L16" i="7"/>
  <c r="F17" i="7"/>
  <c r="L17" i="7"/>
  <c r="F18" i="7"/>
  <c r="I6" i="7" s="1"/>
  <c r="F19" i="7"/>
  <c r="H19" i="7"/>
  <c r="L19" i="7"/>
  <c r="L20" i="7"/>
  <c r="L21" i="7"/>
  <c r="L23" i="7"/>
  <c r="L24" i="7"/>
  <c r="L25" i="7"/>
  <c r="L26" i="7"/>
  <c r="L27" i="7"/>
  <c r="I28" i="7"/>
  <c r="L28" i="7"/>
  <c r="L31" i="7"/>
  <c r="K33" i="7"/>
  <c r="K42" i="7"/>
  <c r="I18" i="7" s="1"/>
  <c r="I8" i="4"/>
  <c r="J10" i="4"/>
  <c r="J11" i="4"/>
  <c r="J12" i="4"/>
  <c r="J13" i="4"/>
  <c r="J14" i="4"/>
  <c r="J15" i="4"/>
  <c r="J16" i="4"/>
  <c r="J17" i="4"/>
  <c r="J18" i="4"/>
  <c r="J19" i="4"/>
  <c r="J21" i="4"/>
  <c r="G22" i="4"/>
  <c r="I22" i="4"/>
  <c r="J22" i="4"/>
  <c r="J23" i="4"/>
  <c r="J24" i="4"/>
  <c r="I26" i="4"/>
  <c r="I34" i="4" s="1"/>
  <c r="H8" i="3"/>
  <c r="I10" i="3"/>
  <c r="F11" i="3"/>
  <c r="F15" i="3"/>
  <c r="G16" i="23" s="1"/>
  <c r="F17" i="3"/>
  <c r="H17" i="3"/>
  <c r="H23" i="3"/>
  <c r="H10" i="7" l="1"/>
  <c r="H21" i="7" s="1"/>
  <c r="H26" i="7" s="1"/>
  <c r="H30" i="7" s="1"/>
  <c r="H34" i="7" s="1"/>
  <c r="H39" i="7" s="1"/>
  <c r="H41" i="7" s="1"/>
  <c r="F21" i="7"/>
  <c r="F26" i="7" s="1"/>
  <c r="I7" i="7"/>
  <c r="L33" i="7"/>
  <c r="I26" i="7"/>
  <c r="F30" i="7"/>
  <c r="F34" i="7" s="1"/>
  <c r="F39" i="7" s="1"/>
  <c r="F41" i="7" s="1"/>
  <c r="F8" i="3"/>
  <c r="F23" i="3" s="1"/>
  <c r="I15" i="3"/>
  <c r="G12" i="23"/>
  <c r="G25" i="23" s="1"/>
  <c r="G33" i="23" s="1"/>
  <c r="G35" i="23" s="1"/>
  <c r="G8" i="4"/>
  <c r="G34" i="4" s="1"/>
  <c r="G22" i="23"/>
  <c r="G23" i="23"/>
</calcChain>
</file>

<file path=xl/sharedStrings.xml><?xml version="1.0" encoding="utf-8"?>
<sst xmlns="http://schemas.openxmlformats.org/spreadsheetml/2006/main" count="202" uniqueCount="140">
  <si>
    <t>ATIVO</t>
  </si>
  <si>
    <t>PASSIVO</t>
  </si>
  <si>
    <t>CAPITAL SOCIAL</t>
  </si>
  <si>
    <t>(Em Reais)</t>
  </si>
  <si>
    <t>DESCRIÇÃO</t>
  </si>
  <si>
    <t>RESERVA DE LUCROS</t>
  </si>
  <si>
    <t>LUCROS OU</t>
  </si>
  <si>
    <t>TOTAL</t>
  </si>
  <si>
    <t>RESERVA
LEGAL</t>
  </si>
  <si>
    <t>FUNDO DE 
EXPANSÃO</t>
  </si>
  <si>
    <t>PREJUÍZOS
ACUMULADOS</t>
  </si>
  <si>
    <t>Aumento de Capital</t>
  </si>
  <si>
    <t>Dos Acionistas</t>
  </si>
  <si>
    <t>Lucro Líquido do Exercício</t>
  </si>
  <si>
    <t>Distribuição do Lucro:</t>
  </si>
  <si>
    <t>Reserva Legal</t>
  </si>
  <si>
    <t>Fundo de Expansão</t>
  </si>
  <si>
    <t>Dividendos Propostos</t>
  </si>
  <si>
    <t>Saldos em 31 de dezembro de 2022</t>
  </si>
  <si>
    <t>Prejuízo do Exercício</t>
  </si>
  <si>
    <t>Saldos em 31 de dezembro de 2023</t>
  </si>
  <si>
    <t>As notas explicativas são parte integrante das demonstrações contábeis</t>
  </si>
  <si>
    <t>Lincoln Nunes da Silva</t>
  </si>
  <si>
    <t>Maurício Mizobe</t>
  </si>
  <si>
    <t>Diretor Presidente</t>
  </si>
  <si>
    <t>Diretor Técnico</t>
  </si>
  <si>
    <t>Pedro Alexandre Silva Filho</t>
  </si>
  <si>
    <t>Contador-CRC AM-014934/O-7</t>
  </si>
  <si>
    <t>BALANÇO PATRIMONIAL EM 31 DE DEZEMBRO</t>
  </si>
  <si>
    <t>(Em reais)</t>
  </si>
  <si>
    <t>Ano</t>
  </si>
  <si>
    <t>Notas</t>
  </si>
  <si>
    <t>CIRCULANTE</t>
  </si>
  <si>
    <t>Caixa e Equivalentes de Caixa</t>
  </si>
  <si>
    <t>Duplicatas a Receber</t>
  </si>
  <si>
    <t>Tributos a Compensar</t>
  </si>
  <si>
    <t>Estoques</t>
  </si>
  <si>
    <t>Despesas Antecipadas</t>
  </si>
  <si>
    <t>Outros Ativos Circulantes</t>
  </si>
  <si>
    <t>NÃO CIRCULANTE</t>
  </si>
  <si>
    <t>Realizável a Longo Prazo</t>
  </si>
  <si>
    <t>Imobilizado</t>
  </si>
  <si>
    <t>Intangível</t>
  </si>
  <si>
    <t>TOTAL DO ATIVO</t>
  </si>
  <si>
    <t>Fornecedores</t>
  </si>
  <si>
    <t>Contribuições Sociais à Recolher</t>
  </si>
  <si>
    <t>Tributos a Recolher</t>
  </si>
  <si>
    <t>Participações Funcionários</t>
  </si>
  <si>
    <t>-</t>
  </si>
  <si>
    <t>Participações Diretores</t>
  </si>
  <si>
    <t>Dividendos a Pagar Controlador</t>
  </si>
  <si>
    <t>Dividendos a Pagar Não Controlador</t>
  </si>
  <si>
    <t>Provisão de Férias</t>
  </si>
  <si>
    <t>Contingência Trabalhista</t>
  </si>
  <si>
    <t>Contingência Fiscal</t>
  </si>
  <si>
    <t>Outras Obrigações</t>
  </si>
  <si>
    <t>PATRIMÔNIO LÍQUIDO</t>
  </si>
  <si>
    <t>Capital Social Controlador</t>
  </si>
  <si>
    <t>Capital Social Não Controlador</t>
  </si>
  <si>
    <t>Prejuízo Acumulados</t>
  </si>
  <si>
    <t>Reserva de Lucro Controlador</t>
  </si>
  <si>
    <t>Reserva de Lucro Não Controlador</t>
  </si>
  <si>
    <t>TOTAL DO PASSIVO E PATRIMÔNIO LÍQUIDO</t>
  </si>
  <si>
    <t>DEMONSTRAÇÃO DO RESULTADO DOS EXERCÍCIOS</t>
  </si>
  <si>
    <t>EM 31 DE DEZEMBRO</t>
  </si>
  <si>
    <t>RECEITA OPERACIONAL LÍQUIDA</t>
  </si>
  <si>
    <t>LUCRO BRUTO</t>
  </si>
  <si>
    <t>Administrativas</t>
  </si>
  <si>
    <t>Tributárias</t>
  </si>
  <si>
    <t>Outras Despesas</t>
  </si>
  <si>
    <t>Receitas Financeiras</t>
  </si>
  <si>
    <t>Despesas Financeiras</t>
  </si>
  <si>
    <t>RESULTADO ANTES DOS TRIBUTOS S/ O LUCRO</t>
  </si>
  <si>
    <t>Contribuição Social e Imposto de Renda (Corrente)</t>
  </si>
  <si>
    <t>RESULTADO LÍQUIDO DAS OPERAÇÕES CONTINUADAS</t>
  </si>
  <si>
    <t>RESULTADO LÍQUIDO DAS OPERAÇÕES DESCONTINUADAS</t>
  </si>
  <si>
    <t>Resultado com Bens do Ativo Não Circulante</t>
  </si>
  <si>
    <t>RESULTADO ANTES DAS PARTICIPAÇÕES</t>
  </si>
  <si>
    <t>Diretores</t>
  </si>
  <si>
    <t>Funcionários</t>
  </si>
  <si>
    <t>DEMONSTRAÇÃO DO FLUXO DE CAIXA - MÉTODO INDIRETO</t>
  </si>
  <si>
    <t>DAS ATIVIDADES OPERACIONAIS</t>
  </si>
  <si>
    <t>Resultado do Exercício</t>
  </si>
  <si>
    <t>Depreciação e amortização</t>
  </si>
  <si>
    <t>Perda Est. P/Red. Ao Vl. Recuperavel</t>
  </si>
  <si>
    <t>Resultado do Exercício Ajustado</t>
  </si>
  <si>
    <t>Aumento de Outros Créditos a longo prazo</t>
  </si>
  <si>
    <t>Aumento de Fornecedores curto prazo</t>
  </si>
  <si>
    <t>Aumento de Contribuições Sociais a Recolher</t>
  </si>
  <si>
    <t>Aumento de Tributos a Recolher</t>
  </si>
  <si>
    <t>Disponibilidades geradas pelas atividades operacionais</t>
  </si>
  <si>
    <t>DAS ATIVIDADES INVESTIMENTO</t>
  </si>
  <si>
    <t>Aquisição de Direito do Imobilizado</t>
  </si>
  <si>
    <t>Disponibilidades geradas pela atividade de investimento</t>
  </si>
  <si>
    <t>DAS ATIVIDADES FINANCIAMENTO</t>
  </si>
  <si>
    <t>Integralização de Capital</t>
  </si>
  <si>
    <t>Disponibilidades geradas pela atividade financiamento</t>
  </si>
  <si>
    <t>Redução do Caixa e Equivalentes a Caixa no Período</t>
  </si>
  <si>
    <t>Saldo Inicial Caixa e Equivalentes</t>
  </si>
  <si>
    <t>Saldo Final Caixa e Equivalentes</t>
  </si>
  <si>
    <t>LUCRO OPERACIONAL ANTES DO RESULTADO FINANCEIRO</t>
  </si>
  <si>
    <t>Provisões</t>
  </si>
  <si>
    <t>Perdas no Recebimento de Crédito</t>
  </si>
  <si>
    <t>Receitas com Convênios</t>
  </si>
  <si>
    <t>Despesas com Convênios</t>
  </si>
  <si>
    <t>RECEITAS (DESPESAS) OPERACIONAIS</t>
  </si>
  <si>
    <t>Ajustes para conciliar o resultado às disponibilidades geradas pelas atividades operacionais</t>
  </si>
  <si>
    <t>Receitas (créditos) Incobráveis</t>
  </si>
  <si>
    <t>Outras receitas</t>
  </si>
  <si>
    <t>Aumento de outras contas a pagar de longo prazo</t>
  </si>
  <si>
    <t>Aumento de Tributos a compensar</t>
  </si>
  <si>
    <t>3.f.1</t>
  </si>
  <si>
    <t>10.d</t>
  </si>
  <si>
    <t>3.j</t>
  </si>
  <si>
    <t>15 a</t>
  </si>
  <si>
    <t>15 b</t>
  </si>
  <si>
    <t>14 c</t>
  </si>
  <si>
    <t>14 d</t>
  </si>
  <si>
    <t>10a</t>
  </si>
  <si>
    <t xml:space="preserve">DEMONSTRAÇÃO DAS MUTAÇÕES DO PATRIMÔNIO LÍQUIDO DOS EXERCÍCIOS </t>
  </si>
  <si>
    <t>Abel Gomes da Silva Neto</t>
  </si>
  <si>
    <t>Perda/Baixa do Imobilizado</t>
  </si>
  <si>
    <t>Diretor Administrativo-Financeiro</t>
  </si>
  <si>
    <t>Saldos em 31 de dezembro de 2024</t>
  </si>
  <si>
    <t>Ajuste de Exercício Anterior</t>
  </si>
  <si>
    <t>Redução de Duplicatas a Receber</t>
  </si>
  <si>
    <t>Redução dos Estoques</t>
  </si>
  <si>
    <t>Aumento de Despesas pagas antecipadas</t>
  </si>
  <si>
    <t>Aumento de Outros Créditos curto prazo</t>
  </si>
  <si>
    <t>Redução  de Participação de Dividendos</t>
  </si>
  <si>
    <t>PREJUÍZO LÍQUIDO DO EXERCÍCIO</t>
  </si>
  <si>
    <t>PREJUÍZO POR LOTE DE 1000 AÇÕES</t>
  </si>
  <si>
    <t>Custos dos Serviços Prestados</t>
  </si>
  <si>
    <t>14 e</t>
  </si>
  <si>
    <t>10.a</t>
  </si>
  <si>
    <t>10.b</t>
  </si>
  <si>
    <t>Distribuição do Lucro</t>
  </si>
  <si>
    <t>Diretor Administrativo -Financeiro</t>
  </si>
  <si>
    <t>Aumento de Provisões de Férias e Contingências Trabalhistas e Fiscal</t>
  </si>
  <si>
    <t>Redução de Outras Contas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</si>
</sst>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[$R$-416]\ #,##0.00;[Red]\-[$R$-416]\ #,##0.00"/>
    <numFmt numFmtId="167" formatCode="_-* #,##0_-;\-* #,##0_-;_-* &quot;-&quot;??_-;_-@_-"/>
    <numFmt numFmtId="174" formatCode="_(* #,##0_);_(* \(#,##0\);_(* &quot;-&quot;??_);_(@_)"/>
    <numFmt numFmtId="181" formatCode="#,##0;\(#,##0\)"/>
  </numFmts>
  <fonts count="11" x14ac:knownFonts="1">
    <font>
      <sz val="10"/>
      <name val="Arial"/>
      <family val="2"/>
    </font>
    <font>
      <sz val="10"/>
      <name val="Arial"/>
    </font>
    <font>
      <b/>
      <i/>
      <u/>
      <sz val="10"/>
      <name val="Arial"/>
      <family val="2"/>
    </font>
    <font>
      <b/>
      <i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Calibri"/>
      <family val="2"/>
      <scheme val="minor"/>
    </font>
    <font>
      <sz val="12"/>
      <color rgb="FFFF0000"/>
      <name val="Arial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/>
      <bottom style="medium">
        <color rgb="FFC2D69B"/>
      </bottom>
      <diagonal/>
    </border>
    <border>
      <left/>
      <right/>
      <top style="medium">
        <color rgb="FFC2D69B"/>
      </top>
      <bottom style="dotted">
        <color rgb="FF000000"/>
      </bottom>
      <diagonal/>
    </border>
    <border>
      <left/>
      <right style="medium">
        <color rgb="FFC2D69B"/>
      </right>
      <top style="medium">
        <color indexed="64"/>
      </top>
      <bottom style="medium">
        <color rgb="FFC2D69B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C2D69B"/>
      </top>
      <bottom style="medium">
        <color rgb="FFC2D69B"/>
      </bottom>
      <diagonal/>
    </border>
    <border>
      <left/>
      <right/>
      <top style="dotted">
        <color rgb="FF000000"/>
      </top>
      <bottom/>
      <diagonal/>
    </border>
    <border>
      <left style="medium">
        <color indexed="64"/>
      </left>
      <right style="medium">
        <color rgb="FFC2D69B"/>
      </right>
      <top style="medium">
        <color indexed="64"/>
      </top>
      <bottom/>
      <diagonal/>
    </border>
    <border>
      <left style="medium">
        <color indexed="64"/>
      </left>
      <right style="medium">
        <color rgb="FFC2D69B"/>
      </right>
      <top/>
      <bottom/>
      <diagonal/>
    </border>
    <border>
      <left style="medium">
        <color indexed="64"/>
      </left>
      <right style="medium">
        <color rgb="FFC2D69B"/>
      </right>
      <top/>
      <bottom style="medium">
        <color indexed="64"/>
      </bottom>
      <diagonal/>
    </border>
    <border>
      <left style="medium">
        <color rgb="FFC2D69B"/>
      </left>
      <right style="medium">
        <color rgb="FFC2D69B"/>
      </right>
      <top style="medium">
        <color indexed="64"/>
      </top>
      <bottom/>
      <diagonal/>
    </border>
    <border>
      <left style="medium">
        <color rgb="FFC2D69B"/>
      </left>
      <right style="medium">
        <color rgb="FFC2D69B"/>
      </right>
      <top/>
      <bottom/>
      <diagonal/>
    </border>
    <border>
      <left style="medium">
        <color rgb="FFC2D69B"/>
      </left>
      <right style="medium">
        <color rgb="FFC2D69B"/>
      </right>
      <top/>
      <bottom style="medium">
        <color indexed="64"/>
      </bottom>
      <diagonal/>
    </border>
    <border>
      <left style="medium">
        <color rgb="FFC2D69B"/>
      </left>
      <right/>
      <top style="medium">
        <color indexed="64"/>
      </top>
      <bottom style="medium">
        <color rgb="FFC2D69B"/>
      </bottom>
      <diagonal/>
    </border>
    <border>
      <left style="medium">
        <color rgb="FFC2D69B"/>
      </left>
      <right style="medium">
        <color indexed="64"/>
      </right>
      <top style="medium">
        <color indexed="64"/>
      </top>
      <bottom/>
      <diagonal/>
    </border>
    <border>
      <left style="medium">
        <color rgb="FFC2D69B"/>
      </left>
      <right style="medium">
        <color indexed="64"/>
      </right>
      <top/>
      <bottom/>
      <diagonal/>
    </border>
    <border>
      <left style="medium">
        <color rgb="FFC2D69B"/>
      </left>
      <right style="medium">
        <color indexed="64"/>
      </right>
      <top/>
      <bottom style="medium">
        <color indexed="64"/>
      </bottom>
      <diagonal/>
    </border>
    <border>
      <left style="medium">
        <color rgb="FFC2D69B"/>
      </left>
      <right style="medium">
        <color rgb="FFC2D69B"/>
      </right>
      <top style="medium">
        <color rgb="FFC2D69B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164" fontId="2" fillId="0" borderId="0" applyFill="0" applyBorder="0" applyAlignment="0" applyProtection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43" fontId="1" fillId="0" borderId="0" applyFill="0" applyBorder="0" applyAlignment="0" applyProtection="0"/>
  </cellStyleXfs>
  <cellXfs count="194">
    <xf numFmtId="0" fontId="0" fillId="0" borderId="0" xfId="0"/>
    <xf numFmtId="0" fontId="5" fillId="0" borderId="0" xfId="0" applyFont="1"/>
    <xf numFmtId="43" fontId="1" fillId="0" borderId="0" xfId="5"/>
    <xf numFmtId="0" fontId="7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3" fontId="7" fillId="5" borderId="0" xfId="0" applyNumberFormat="1" applyFont="1" applyFill="1" applyBorder="1" applyAlignment="1">
      <alignment horizontal="right" wrapText="1"/>
    </xf>
    <xf numFmtId="3" fontId="4" fillId="4" borderId="0" xfId="0" applyNumberFormat="1" applyFont="1" applyFill="1" applyBorder="1" applyAlignment="1">
      <alignment horizontal="right" wrapText="1"/>
    </xf>
    <xf numFmtId="174" fontId="8" fillId="0" borderId="0" xfId="5" applyNumberFormat="1" applyFont="1" applyFill="1" applyBorder="1" applyAlignment="1">
      <alignment horizontal="right" vertical="center"/>
    </xf>
    <xf numFmtId="174" fontId="8" fillId="2" borderId="1" xfId="5" applyNumberFormat="1" applyFont="1" applyFill="1" applyBorder="1" applyAlignment="1">
      <alignment horizontal="right" vertical="center"/>
    </xf>
    <xf numFmtId="174" fontId="8" fillId="2" borderId="2" xfId="5" applyNumberFormat="1" applyFont="1" applyFill="1" applyBorder="1" applyAlignment="1">
      <alignment horizontal="right" vertical="center"/>
    </xf>
    <xf numFmtId="174" fontId="8" fillId="2" borderId="0" xfId="5" applyNumberFormat="1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wrapText="1"/>
    </xf>
    <xf numFmtId="174" fontId="6" fillId="4" borderId="3" xfId="5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wrapText="1"/>
    </xf>
    <xf numFmtId="3" fontId="5" fillId="2" borderId="0" xfId="0" applyNumberFormat="1" applyFont="1" applyFill="1" applyBorder="1" applyAlignment="1">
      <alignment horizontal="right" vertical="center" wrapText="1"/>
    </xf>
    <xf numFmtId="3" fontId="6" fillId="4" borderId="11" xfId="0" applyNumberFormat="1" applyFont="1" applyFill="1" applyBorder="1" applyAlignment="1">
      <alignment horizontal="right" wrapText="1"/>
    </xf>
    <xf numFmtId="3" fontId="6" fillId="4" borderId="4" xfId="0" applyNumberFormat="1" applyFont="1" applyFill="1" applyBorder="1" applyAlignment="1">
      <alignment horizontal="right" wrapText="1"/>
    </xf>
    <xf numFmtId="3" fontId="6" fillId="4" borderId="11" xfId="0" applyNumberFormat="1" applyFont="1" applyFill="1" applyBorder="1" applyAlignment="1">
      <alignment horizontal="right" vertical="center" wrapText="1"/>
    </xf>
    <xf numFmtId="181" fontId="6" fillId="4" borderId="11" xfId="0" applyNumberFormat="1" applyFont="1" applyFill="1" applyBorder="1" applyAlignment="1">
      <alignment horizontal="right" vertical="center" wrapText="1"/>
    </xf>
    <xf numFmtId="3" fontId="6" fillId="4" borderId="4" xfId="0" applyNumberFormat="1" applyFont="1" applyFill="1" applyBorder="1" applyAlignment="1">
      <alignment horizontal="right" vertical="center" wrapText="1"/>
    </xf>
    <xf numFmtId="174" fontId="8" fillId="2" borderId="5" xfId="5" applyNumberFormat="1" applyFont="1" applyFill="1" applyBorder="1" applyAlignment="1">
      <alignment horizontal="right" vertical="center"/>
    </xf>
    <xf numFmtId="181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wrapText="1"/>
    </xf>
    <xf numFmtId="0" fontId="6" fillId="4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3" fontId="9" fillId="0" borderId="0" xfId="0" applyNumberFormat="1" applyFont="1"/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top" wrapText="1"/>
    </xf>
    <xf numFmtId="0" fontId="6" fillId="2" borderId="10" xfId="0" applyFont="1" applyFill="1" applyBorder="1" applyAlignment="1">
      <alignment wrapText="1"/>
    </xf>
    <xf numFmtId="0" fontId="6" fillId="2" borderId="10" xfId="0" applyFont="1" applyFill="1" applyBorder="1" applyAlignment="1">
      <alignment horizontal="right" wrapText="1"/>
    </xf>
    <xf numFmtId="0" fontId="5" fillId="2" borderId="10" xfId="0" applyFont="1" applyFill="1" applyBorder="1" applyAlignment="1">
      <alignment wrapText="1"/>
    </xf>
    <xf numFmtId="0" fontId="6" fillId="4" borderId="12" xfId="0" applyFont="1" applyFill="1" applyBorder="1" applyAlignment="1">
      <alignment vertical="center" wrapText="1"/>
    </xf>
    <xf numFmtId="3" fontId="6" fillId="4" borderId="12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3" fontId="5" fillId="0" borderId="0" xfId="0" applyNumberFormat="1" applyFont="1"/>
    <xf numFmtId="0" fontId="5" fillId="2" borderId="13" xfId="0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wrapText="1"/>
    </xf>
    <xf numFmtId="3" fontId="6" fillId="2" borderId="13" xfId="0" applyNumberFormat="1" applyFont="1" applyFill="1" applyBorder="1" applyAlignment="1">
      <alignment horizontal="right" wrapText="1"/>
    </xf>
    <xf numFmtId="0" fontId="6" fillId="4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wrapText="1"/>
    </xf>
    <xf numFmtId="0" fontId="5" fillId="4" borderId="12" xfId="0" applyFont="1" applyFill="1" applyBorder="1" applyAlignment="1">
      <alignment wrapText="1"/>
    </xf>
    <xf numFmtId="3" fontId="6" fillId="4" borderId="12" xfId="0" applyNumberFormat="1" applyFont="1" applyFill="1" applyBorder="1" applyAlignment="1">
      <alignment wrapText="1"/>
    </xf>
    <xf numFmtId="4" fontId="5" fillId="0" borderId="0" xfId="0" applyNumberFormat="1" applyFont="1"/>
    <xf numFmtId="43" fontId="0" fillId="0" borderId="0" xfId="5" applyFont="1"/>
    <xf numFmtId="0" fontId="5" fillId="2" borderId="0" xfId="0" applyFont="1" applyFill="1" applyAlignment="1">
      <alignment vertical="center"/>
    </xf>
    <xf numFmtId="3" fontId="6" fillId="2" borderId="13" xfId="0" applyNumberFormat="1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vertical="center" wrapText="1"/>
    </xf>
    <xf numFmtId="167" fontId="6" fillId="4" borderId="13" xfId="5" applyNumberFormat="1" applyFont="1" applyFill="1" applyBorder="1" applyAlignment="1">
      <alignment horizontal="right" vertical="center" wrapText="1"/>
    </xf>
    <xf numFmtId="3" fontId="6" fillId="4" borderId="13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top" wrapText="1"/>
    </xf>
    <xf numFmtId="167" fontId="6" fillId="4" borderId="12" xfId="5" applyNumberFormat="1" applyFont="1" applyFill="1" applyBorder="1" applyAlignment="1">
      <alignment vertical="center" wrapText="1"/>
    </xf>
    <xf numFmtId="167" fontId="5" fillId="2" borderId="0" xfId="5" applyNumberFormat="1" applyFont="1" applyFill="1" applyAlignment="1">
      <alignment horizontal="right" vertical="center" wrapText="1"/>
    </xf>
    <xf numFmtId="1" fontId="5" fillId="2" borderId="0" xfId="5" applyNumberFormat="1" applyFont="1" applyFill="1" applyAlignment="1">
      <alignment horizontal="right" vertical="center" wrapText="1"/>
    </xf>
    <xf numFmtId="3" fontId="5" fillId="2" borderId="0" xfId="0" applyNumberFormat="1" applyFont="1" applyFill="1" applyAlignment="1">
      <alignment vertical="center" wrapText="1"/>
    </xf>
    <xf numFmtId="167" fontId="5" fillId="2" borderId="13" xfId="5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wrapText="1"/>
    </xf>
    <xf numFmtId="3" fontId="5" fillId="2" borderId="13" xfId="0" applyNumberFormat="1" applyFont="1" applyFill="1" applyBorder="1" applyAlignment="1">
      <alignment horizontal="right" wrapText="1"/>
    </xf>
    <xf numFmtId="0" fontId="6" fillId="4" borderId="14" xfId="0" applyFont="1" applyFill="1" applyBorder="1" applyAlignment="1">
      <alignment wrapText="1"/>
    </xf>
    <xf numFmtId="167" fontId="6" fillId="4" borderId="14" xfId="5" applyNumberFormat="1" applyFont="1" applyFill="1" applyBorder="1" applyAlignment="1">
      <alignment wrapText="1"/>
    </xf>
    <xf numFmtId="0" fontId="5" fillId="2" borderId="0" xfId="0" applyFont="1" applyFill="1" applyAlignment="1">
      <alignment horizontal="center" wrapText="1"/>
    </xf>
    <xf numFmtId="3" fontId="5" fillId="2" borderId="0" xfId="0" applyNumberFormat="1" applyFont="1" applyFill="1" applyAlignment="1">
      <alignment horizontal="right" wrapText="1"/>
    </xf>
    <xf numFmtId="181" fontId="5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2" borderId="13" xfId="0" applyFont="1" applyFill="1" applyBorder="1" applyAlignment="1">
      <alignment horizontal="right" wrapText="1"/>
    </xf>
    <xf numFmtId="0" fontId="6" fillId="4" borderId="13" xfId="0" applyFont="1" applyFill="1" applyBorder="1" applyAlignment="1">
      <alignment vertical="center"/>
    </xf>
    <xf numFmtId="43" fontId="5" fillId="0" borderId="0" xfId="5" applyFont="1"/>
    <xf numFmtId="0" fontId="6" fillId="3" borderId="0" xfId="0" applyFont="1" applyFill="1" applyBorder="1" applyAlignment="1">
      <alignment wrapText="1"/>
    </xf>
    <xf numFmtId="43" fontId="5" fillId="6" borderId="0" xfId="5" applyFont="1" applyFill="1"/>
    <xf numFmtId="43" fontId="5" fillId="7" borderId="0" xfId="5" applyFont="1" applyFill="1"/>
    <xf numFmtId="43" fontId="5" fillId="8" borderId="0" xfId="5" applyFont="1" applyFill="1"/>
    <xf numFmtId="43" fontId="5" fillId="9" borderId="0" xfId="5" applyFont="1" applyFill="1"/>
    <xf numFmtId="43" fontId="5" fillId="10" borderId="0" xfId="5" applyFont="1" applyFill="1"/>
    <xf numFmtId="0" fontId="5" fillId="2" borderId="0" xfId="0" applyFont="1" applyFill="1"/>
    <xf numFmtId="0" fontId="5" fillId="2" borderId="5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74" fontId="5" fillId="2" borderId="5" xfId="5" applyNumberFormat="1" applyFont="1" applyFill="1" applyBorder="1" applyAlignment="1">
      <alignment horizontal="right" vertical="center"/>
    </xf>
    <xf numFmtId="174" fontId="5" fillId="2" borderId="1" xfId="5" applyNumberFormat="1" applyFont="1" applyFill="1" applyBorder="1" applyAlignment="1">
      <alignment horizontal="right" vertical="center"/>
    </xf>
    <xf numFmtId="0" fontId="6" fillId="11" borderId="15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wrapText="1"/>
    </xf>
    <xf numFmtId="43" fontId="4" fillId="2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1" fontId="5" fillId="2" borderId="1" xfId="5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 wrapText="1"/>
    </xf>
    <xf numFmtId="3" fontId="6" fillId="4" borderId="9" xfId="0" applyNumberFormat="1" applyFont="1" applyFill="1" applyBorder="1" applyAlignment="1">
      <alignment horizontal="right" wrapText="1"/>
    </xf>
    <xf numFmtId="174" fontId="6" fillId="4" borderId="4" xfId="5" applyNumberFormat="1" applyFont="1" applyFill="1" applyBorder="1" applyAlignment="1">
      <alignment horizontal="right" vertical="center"/>
    </xf>
    <xf numFmtId="1" fontId="6" fillId="4" borderId="16" xfId="5" applyNumberFormat="1" applyFont="1" applyFill="1" applyBorder="1" applyAlignment="1">
      <alignment horizontal="right" vertical="center"/>
    </xf>
    <xf numFmtId="1" fontId="6" fillId="4" borderId="17" xfId="5" applyNumberFormat="1" applyFont="1" applyFill="1" applyBorder="1" applyAlignment="1">
      <alignment horizontal="right" vertical="center"/>
    </xf>
    <xf numFmtId="1" fontId="6" fillId="4" borderId="3" xfId="5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right" vertical="top" wrapText="1"/>
    </xf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right" wrapText="1"/>
    </xf>
    <xf numFmtId="0" fontId="7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181" fontId="4" fillId="0" borderId="0" xfId="0" applyNumberFormat="1" applyFont="1" applyFill="1" applyBorder="1" applyAlignment="1">
      <alignment horizontal="right" vertical="center" wrapText="1"/>
    </xf>
    <xf numFmtId="181" fontId="4" fillId="3" borderId="0" xfId="0" applyNumberFormat="1" applyFont="1" applyFill="1" applyBorder="1" applyAlignment="1">
      <alignment vertical="center" wrapText="1"/>
    </xf>
    <xf numFmtId="181" fontId="4" fillId="3" borderId="0" xfId="0" applyNumberFormat="1" applyFont="1" applyFill="1" applyBorder="1" applyAlignment="1">
      <alignment horizontal="right" vertical="center" wrapText="1"/>
    </xf>
    <xf numFmtId="181" fontId="7" fillId="3" borderId="0" xfId="0" applyNumberFormat="1" applyFont="1" applyFill="1" applyBorder="1" applyAlignment="1">
      <alignment vertical="center" wrapText="1"/>
    </xf>
    <xf numFmtId="181" fontId="4" fillId="2" borderId="0" xfId="0" applyNumberFormat="1" applyFont="1" applyFill="1" applyBorder="1" applyAlignment="1">
      <alignment horizontal="right" vertical="center" wrapText="1"/>
    </xf>
    <xf numFmtId="0" fontId="4" fillId="2" borderId="0" xfId="5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right" vertical="center" wrapText="1"/>
    </xf>
    <xf numFmtId="0" fontId="7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181" fontId="7" fillId="4" borderId="0" xfId="0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Border="1" applyAlignment="1">
      <alignment horizontal="right" vertical="center" wrapText="1"/>
    </xf>
    <xf numFmtId="1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181" fontId="7" fillId="3" borderId="0" xfId="0" applyNumberFormat="1" applyFont="1" applyFill="1" applyBorder="1" applyAlignment="1">
      <alignment horizontal="right" vertical="center" wrapText="1"/>
    </xf>
    <xf numFmtId="181" fontId="4" fillId="4" borderId="0" xfId="0" applyNumberFormat="1" applyFont="1" applyFill="1" applyBorder="1" applyAlignment="1">
      <alignment vertical="center" wrapText="1"/>
    </xf>
    <xf numFmtId="43" fontId="4" fillId="3" borderId="0" xfId="5" applyFont="1" applyFill="1" applyBorder="1" applyAlignment="1">
      <alignment vertical="center" wrapText="1"/>
    </xf>
    <xf numFmtId="2" fontId="7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174" fontId="7" fillId="4" borderId="0" xfId="5" applyNumberFormat="1" applyFont="1" applyFill="1" applyBorder="1" applyAlignment="1">
      <alignment horizontal="right" vertical="center"/>
    </xf>
    <xf numFmtId="174" fontId="4" fillId="2" borderId="0" xfId="5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center" wrapText="1"/>
    </xf>
    <xf numFmtId="3" fontId="4" fillId="2" borderId="0" xfId="5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/>
    <xf numFmtId="0" fontId="4" fillId="5" borderId="0" xfId="0" applyFont="1" applyFill="1" applyBorder="1" applyAlignment="1">
      <alignment wrapText="1"/>
    </xf>
    <xf numFmtId="0" fontId="4" fillId="5" borderId="0" xfId="0" applyFont="1" applyFill="1" applyBorder="1" applyAlignment="1">
      <alignment horizontal="right" wrapText="1"/>
    </xf>
    <xf numFmtId="174" fontId="7" fillId="5" borderId="0" xfId="5" applyNumberFormat="1" applyFont="1" applyFill="1" applyBorder="1" applyAlignment="1">
      <alignment horizontal="right" vertical="center"/>
    </xf>
    <xf numFmtId="174" fontId="10" fillId="5" borderId="0" xfId="5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wrapText="1"/>
    </xf>
    <xf numFmtId="43" fontId="4" fillId="2" borderId="0" xfId="5" applyFont="1" applyFill="1" applyBorder="1" applyAlignment="1">
      <alignment horizontal="right" wrapText="1"/>
    </xf>
    <xf numFmtId="3" fontId="4" fillId="2" borderId="0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wrapText="1"/>
    </xf>
    <xf numFmtId="0" fontId="5" fillId="2" borderId="19" xfId="0" applyFont="1" applyFill="1" applyBorder="1" applyAlignment="1">
      <alignment wrapText="1"/>
    </xf>
    <xf numFmtId="0" fontId="6" fillId="4" borderId="1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18" xfId="0" applyFont="1" applyFill="1" applyBorder="1" applyAlignment="1">
      <alignment wrapText="1"/>
    </xf>
    <xf numFmtId="0" fontId="5" fillId="2" borderId="18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4" borderId="14" xfId="0" applyFont="1" applyFill="1" applyBorder="1" applyAlignment="1">
      <alignment horizontal="left" wrapText="1"/>
    </xf>
    <xf numFmtId="0" fontId="5" fillId="2" borderId="0" xfId="0" applyFont="1" applyFill="1" applyAlignment="1">
      <alignment wrapText="1"/>
    </xf>
    <xf numFmtId="0" fontId="5" fillId="2" borderId="13" xfId="0" applyFont="1" applyFill="1" applyBorder="1" applyAlignment="1">
      <alignment wrapText="1"/>
    </xf>
    <xf numFmtId="0" fontId="5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wrapText="1"/>
    </xf>
    <xf numFmtId="0" fontId="7" fillId="5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7" fillId="4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center" wrapText="1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6" fillId="11" borderId="25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wrapText="1"/>
    </xf>
    <xf numFmtId="0" fontId="6" fillId="11" borderId="15" xfId="0" applyFont="1" applyFill="1" applyBorder="1" applyAlignment="1">
      <alignment horizontal="center" wrapText="1"/>
    </xf>
    <xf numFmtId="0" fontId="6" fillId="11" borderId="27" xfId="0" applyFont="1" applyFill="1" applyBorder="1" applyAlignment="1">
      <alignment horizontal="center" vertical="center" wrapText="1"/>
    </xf>
    <xf numFmtId="0" fontId="6" fillId="11" borderId="28" xfId="0" applyFont="1" applyFill="1" applyBorder="1" applyAlignment="1">
      <alignment horizontal="center" vertical="center" wrapText="1"/>
    </xf>
    <xf numFmtId="0" fontId="6" fillId="11" borderId="29" xfId="0" applyFont="1" applyFill="1" applyBorder="1" applyAlignment="1">
      <alignment horizontal="center" vertical="center" wrapText="1"/>
    </xf>
    <xf numFmtId="0" fontId="6" fillId="11" borderId="30" xfId="0" applyFont="1" applyFill="1" applyBorder="1" applyAlignment="1">
      <alignment horizontal="center" vertical="center" wrapText="1"/>
    </xf>
  </cellXfs>
  <cellStyles count="6">
    <cellStyle name="Normal" xfId="0" builtinId="0"/>
    <cellStyle name="Resultado" xfId="1"/>
    <cellStyle name="Resultado2" xfId="2"/>
    <cellStyle name="Título" xfId="3" builtinId="15" customBuiltin="1"/>
    <cellStyle name="Título1" xfId="4"/>
    <cellStyle name="Vírgula" xfId="5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workbookViewId="0">
      <selection activeCell="J20" sqref="J20"/>
    </sheetView>
  </sheetViews>
  <sheetFormatPr defaultRowHeight="15" x14ac:dyDescent="0.2"/>
  <cols>
    <col min="1" max="3" width="9.140625" style="1"/>
    <col min="4" max="4" width="14.5703125" style="1" customWidth="1"/>
    <col min="5" max="5" width="9.140625" style="1"/>
    <col min="6" max="6" width="18.7109375" style="1" customWidth="1"/>
    <col min="7" max="7" width="6.5703125" style="1" customWidth="1"/>
    <col min="8" max="8" width="16.140625" style="1" customWidth="1"/>
    <col min="9" max="9" width="15.85546875" style="1" hidden="1" customWidth="1"/>
    <col min="10" max="10" width="13" style="1" customWidth="1"/>
    <col min="11" max="12" width="9.140625" style="1"/>
    <col min="13" max="13" width="11.28515625" style="1" bestFit="1" customWidth="1"/>
    <col min="14" max="14" width="14.85546875" style="1" bestFit="1" customWidth="1"/>
    <col min="15" max="15" width="9.140625" style="1"/>
    <col min="16" max="16" width="12.42578125" style="1" bestFit="1" customWidth="1"/>
    <col min="17" max="16384" width="9.140625" style="1"/>
  </cols>
  <sheetData>
    <row r="1" spans="1:14" ht="15" customHeight="1" x14ac:dyDescent="0.25">
      <c r="A1" s="152" t="s">
        <v>28</v>
      </c>
      <c r="B1" s="152"/>
      <c r="C1" s="152"/>
      <c r="D1" s="152"/>
      <c r="E1" s="152"/>
      <c r="F1" s="152"/>
      <c r="G1" s="152"/>
      <c r="H1" s="152"/>
    </row>
    <row r="2" spans="1:14" ht="15" customHeight="1" x14ac:dyDescent="0.25">
      <c r="A2" s="152" t="s">
        <v>29</v>
      </c>
      <c r="B2" s="152"/>
      <c r="C2" s="152"/>
      <c r="D2" s="152"/>
      <c r="E2" s="152"/>
      <c r="F2" s="152"/>
      <c r="G2" s="152"/>
      <c r="H2" s="152"/>
    </row>
    <row r="3" spans="1:14" x14ac:dyDescent="0.2">
      <c r="A3" s="12"/>
      <c r="B3" s="12"/>
      <c r="C3" s="12"/>
      <c r="D3" s="12"/>
      <c r="E3" s="12"/>
      <c r="F3" s="12"/>
      <c r="G3" s="12"/>
      <c r="H3" s="12"/>
    </row>
    <row r="4" spans="1:14" ht="15" customHeight="1" x14ac:dyDescent="0.25">
      <c r="A4" s="152" t="s">
        <v>0</v>
      </c>
      <c r="B4" s="152"/>
      <c r="C4" s="152"/>
      <c r="D4" s="152"/>
      <c r="E4" s="152"/>
      <c r="F4" s="152"/>
      <c r="G4" s="152"/>
      <c r="H4" s="152"/>
    </row>
    <row r="5" spans="1:14" x14ac:dyDescent="0.2">
      <c r="A5" s="12"/>
      <c r="B5" s="30"/>
      <c r="C5" s="30"/>
      <c r="D5" s="30"/>
      <c r="E5" s="30"/>
      <c r="F5" s="30" t="s">
        <v>30</v>
      </c>
      <c r="G5" s="30"/>
      <c r="H5" s="30" t="s">
        <v>30</v>
      </c>
    </row>
    <row r="6" spans="1:14" ht="15.75" x14ac:dyDescent="0.25">
      <c r="A6" s="12"/>
      <c r="B6" s="12"/>
      <c r="C6" s="12"/>
      <c r="D6" s="12"/>
      <c r="E6" s="31" t="s">
        <v>31</v>
      </c>
      <c r="F6" s="32">
        <v>2024</v>
      </c>
      <c r="G6" s="33"/>
      <c r="H6" s="32">
        <v>2023</v>
      </c>
    </row>
    <row r="7" spans="1:14" x14ac:dyDescent="0.2">
      <c r="A7" s="12"/>
      <c r="B7" s="12"/>
      <c r="C7" s="12"/>
      <c r="D7" s="12"/>
      <c r="E7" s="12"/>
      <c r="F7" s="12"/>
      <c r="G7" s="12"/>
      <c r="H7" s="12"/>
    </row>
    <row r="8" spans="1:14" ht="18.75" customHeight="1" x14ac:dyDescent="0.2">
      <c r="A8" s="154" t="s">
        <v>32</v>
      </c>
      <c r="B8" s="154"/>
      <c r="C8" s="154"/>
      <c r="D8" s="154"/>
      <c r="E8" s="34"/>
      <c r="F8" s="35">
        <f>+SUM(F10:F15)</f>
        <v>89443489.36999999</v>
      </c>
      <c r="G8" s="34"/>
      <c r="H8" s="35">
        <f>SUM(H10:H15)</f>
        <v>78691148.25</v>
      </c>
    </row>
    <row r="9" spans="1:14" x14ac:dyDescent="0.2">
      <c r="A9" s="153"/>
      <c r="B9" s="153"/>
      <c r="C9" s="153"/>
      <c r="D9" s="153"/>
      <c r="E9" s="153"/>
      <c r="F9" s="153"/>
      <c r="G9" s="153"/>
      <c r="H9" s="153"/>
    </row>
    <row r="10" spans="1:14" ht="15.75" customHeight="1" x14ac:dyDescent="0.2">
      <c r="A10" s="156" t="s">
        <v>33</v>
      </c>
      <c r="B10" s="156"/>
      <c r="C10" s="156"/>
      <c r="D10" s="156"/>
      <c r="E10" s="36">
        <v>4</v>
      </c>
      <c r="F10" s="37">
        <v>23567353.23</v>
      </c>
      <c r="G10" s="38"/>
      <c r="H10" s="37">
        <v>10330985.050000001</v>
      </c>
      <c r="I10" s="39">
        <f t="shared" ref="I10:I15" si="0">F10-H10</f>
        <v>13236368.18</v>
      </c>
      <c r="J10" s="39"/>
      <c r="M10" s="39"/>
    </row>
    <row r="11" spans="1:14" ht="15.75" customHeight="1" x14ac:dyDescent="0.2">
      <c r="A11" s="156" t="s">
        <v>34</v>
      </c>
      <c r="B11" s="156"/>
      <c r="C11" s="156"/>
      <c r="D11" s="156"/>
      <c r="E11" s="36">
        <v>5</v>
      </c>
      <c r="F11" s="37">
        <f>62625014.93-9098076.75</f>
        <v>53526938.18</v>
      </c>
      <c r="G11" s="38"/>
      <c r="H11" s="37">
        <v>59644969.590000004</v>
      </c>
      <c r="I11" s="39">
        <f t="shared" si="0"/>
        <v>-6118031.4100000039</v>
      </c>
      <c r="J11" s="39"/>
      <c r="M11" s="39"/>
      <c r="N11" s="27"/>
    </row>
    <row r="12" spans="1:14" ht="15.75" customHeight="1" x14ac:dyDescent="0.2">
      <c r="A12" s="156" t="s">
        <v>35</v>
      </c>
      <c r="B12" s="156"/>
      <c r="C12" s="156"/>
      <c r="D12" s="156"/>
      <c r="E12" s="36">
        <v>6</v>
      </c>
      <c r="F12" s="37">
        <v>4728250.21</v>
      </c>
      <c r="G12" s="38"/>
      <c r="H12" s="37">
        <v>2344532</v>
      </c>
      <c r="I12" s="39">
        <f t="shared" si="0"/>
        <v>2383718.21</v>
      </c>
      <c r="J12" s="39"/>
      <c r="N12" s="27"/>
    </row>
    <row r="13" spans="1:14" ht="15.75" customHeight="1" x14ac:dyDescent="0.2">
      <c r="A13" s="156" t="s">
        <v>36</v>
      </c>
      <c r="B13" s="156"/>
      <c r="C13" s="156"/>
      <c r="D13" s="156"/>
      <c r="E13" s="36">
        <v>7</v>
      </c>
      <c r="F13" s="37">
        <v>429565.02</v>
      </c>
      <c r="G13" s="38"/>
      <c r="H13" s="37">
        <v>3597454.61</v>
      </c>
      <c r="I13" s="39">
        <f t="shared" si="0"/>
        <v>-3167889.59</v>
      </c>
      <c r="J13" s="39"/>
      <c r="N13" s="27"/>
    </row>
    <row r="14" spans="1:14" ht="15.75" customHeight="1" x14ac:dyDescent="0.2">
      <c r="A14" s="156" t="s">
        <v>37</v>
      </c>
      <c r="B14" s="156"/>
      <c r="C14" s="156"/>
      <c r="D14" s="156"/>
      <c r="E14" s="36"/>
      <c r="F14" s="37">
        <v>396316.03</v>
      </c>
      <c r="G14" s="38"/>
      <c r="H14" s="37">
        <v>212587</v>
      </c>
      <c r="I14" s="39">
        <f t="shared" si="0"/>
        <v>183729.03000000003</v>
      </c>
      <c r="J14" s="39"/>
      <c r="N14" s="39"/>
    </row>
    <row r="15" spans="1:14" ht="15.75" thickBot="1" x14ac:dyDescent="0.25">
      <c r="A15" s="151" t="s">
        <v>38</v>
      </c>
      <c r="B15" s="151"/>
      <c r="C15" s="151"/>
      <c r="D15" s="151"/>
      <c r="E15" s="40">
        <v>8</v>
      </c>
      <c r="F15" s="41">
        <f>60872.7+2055999.74+411485.57+149698.61+4117010.08</f>
        <v>6795066.6999999993</v>
      </c>
      <c r="G15" s="42"/>
      <c r="H15" s="41">
        <v>2560620</v>
      </c>
      <c r="I15" s="39">
        <f t="shared" si="0"/>
        <v>4234446.6999999993</v>
      </c>
      <c r="J15" s="39"/>
    </row>
    <row r="16" spans="1:14" ht="16.5" thickBot="1" x14ac:dyDescent="0.3">
      <c r="A16" s="157"/>
      <c r="B16" s="157"/>
      <c r="C16" s="157"/>
      <c r="D16" s="157"/>
      <c r="E16" s="43"/>
      <c r="F16" s="44"/>
      <c r="G16" s="43"/>
      <c r="H16" s="44"/>
      <c r="I16" s="39"/>
    </row>
    <row r="17" spans="1:16" ht="15.75" x14ac:dyDescent="0.25">
      <c r="A17" s="45" t="s">
        <v>39</v>
      </c>
      <c r="B17" s="46"/>
      <c r="C17" s="47"/>
      <c r="D17" s="47"/>
      <c r="E17" s="47"/>
      <c r="F17" s="48">
        <f>SUM(F19:F21)</f>
        <v>13030825.85</v>
      </c>
      <c r="G17" s="47"/>
      <c r="H17" s="48">
        <f>SUM(H19:H21)</f>
        <v>6672593</v>
      </c>
      <c r="I17" s="39"/>
      <c r="N17" s="49"/>
    </row>
    <row r="18" spans="1:16" x14ac:dyDescent="0.2">
      <c r="A18" s="153"/>
      <c r="B18" s="153"/>
      <c r="C18" s="153"/>
      <c r="D18" s="153"/>
      <c r="E18" s="153"/>
      <c r="F18" s="153"/>
      <c r="G18" s="153"/>
      <c r="H18" s="153"/>
      <c r="I18" s="39"/>
      <c r="N18" s="50"/>
    </row>
    <row r="19" spans="1:16" x14ac:dyDescent="0.2">
      <c r="A19" s="51" t="s">
        <v>40</v>
      </c>
      <c r="B19" s="38"/>
      <c r="C19" s="38"/>
      <c r="D19" s="38"/>
      <c r="E19" s="36" t="s">
        <v>111</v>
      </c>
      <c r="F19" s="37">
        <v>935879.37</v>
      </c>
      <c r="G19" s="38"/>
      <c r="H19" s="37">
        <v>866508</v>
      </c>
      <c r="I19" s="39">
        <f>H19-F19</f>
        <v>-69371.37</v>
      </c>
      <c r="N19" s="49"/>
    </row>
    <row r="20" spans="1:16" ht="15.75" customHeight="1" x14ac:dyDescent="0.2">
      <c r="A20" s="156" t="s">
        <v>41</v>
      </c>
      <c r="B20" s="156"/>
      <c r="C20" s="156"/>
      <c r="D20" s="38"/>
      <c r="E20" s="36">
        <v>9</v>
      </c>
      <c r="F20" s="37">
        <v>11095979.890000001</v>
      </c>
      <c r="G20" s="38"/>
      <c r="H20" s="37">
        <v>4262695</v>
      </c>
      <c r="I20" s="39"/>
    </row>
    <row r="21" spans="1:16" ht="15.75" thickBot="1" x14ac:dyDescent="0.25">
      <c r="A21" s="151" t="s">
        <v>42</v>
      </c>
      <c r="B21" s="151"/>
      <c r="C21" s="151"/>
      <c r="D21" s="42"/>
      <c r="E21" s="40">
        <v>9</v>
      </c>
      <c r="F21" s="41">
        <v>998966.59</v>
      </c>
      <c r="G21" s="42"/>
      <c r="H21" s="41">
        <v>1543390</v>
      </c>
      <c r="I21" s="39"/>
      <c r="P21" s="39"/>
    </row>
    <row r="22" spans="1:16" ht="16.5" thickBot="1" x14ac:dyDescent="0.25">
      <c r="A22" s="158"/>
      <c r="B22" s="158"/>
      <c r="C22" s="158"/>
      <c r="D22" s="42"/>
      <c r="E22" s="42"/>
      <c r="F22" s="52"/>
      <c r="G22" s="42"/>
      <c r="H22" s="52"/>
      <c r="N22" s="49"/>
      <c r="P22" s="39"/>
    </row>
    <row r="23" spans="1:16" ht="16.5" thickBot="1" x14ac:dyDescent="0.25">
      <c r="A23" s="159" t="s">
        <v>43</v>
      </c>
      <c r="B23" s="159"/>
      <c r="C23" s="159"/>
      <c r="D23" s="53"/>
      <c r="E23" s="53"/>
      <c r="F23" s="54">
        <f>SUM(F8+F17)</f>
        <v>102474315.21999998</v>
      </c>
      <c r="G23" s="53"/>
      <c r="H23" s="55">
        <f>SUM(H17+H8)</f>
        <v>85363741.25</v>
      </c>
    </row>
    <row r="24" spans="1:16" x14ac:dyDescent="0.2">
      <c r="A24" s="12"/>
      <c r="B24" s="12"/>
      <c r="C24" s="12"/>
      <c r="D24" s="12"/>
      <c r="E24" s="12"/>
      <c r="F24" s="12"/>
      <c r="G24" s="12"/>
      <c r="H24" s="12"/>
    </row>
    <row r="25" spans="1:16" ht="14.25" customHeight="1" x14ac:dyDescent="0.2">
      <c r="A25" s="160" t="s">
        <v>21</v>
      </c>
      <c r="B25" s="160"/>
      <c r="C25" s="160"/>
      <c r="D25" s="160"/>
      <c r="E25" s="160"/>
      <c r="F25" s="160"/>
      <c r="G25" s="160"/>
      <c r="H25" s="160"/>
    </row>
    <row r="26" spans="1:16" ht="14.25" customHeight="1" x14ac:dyDescent="0.2">
      <c r="A26" s="36"/>
      <c r="B26" s="36"/>
      <c r="C26" s="36"/>
      <c r="D26" s="36"/>
      <c r="E26" s="36"/>
      <c r="F26" s="36"/>
      <c r="G26" s="36"/>
      <c r="H26" s="36"/>
    </row>
    <row r="27" spans="1:16" ht="14.25" customHeight="1" x14ac:dyDescent="0.2">
      <c r="A27" s="36"/>
      <c r="B27" s="36"/>
      <c r="C27" s="36"/>
      <c r="D27" s="36"/>
      <c r="E27" s="36"/>
      <c r="F27" s="36"/>
      <c r="G27" s="36"/>
      <c r="H27" s="36"/>
    </row>
    <row r="28" spans="1:16" ht="14.25" customHeight="1" x14ac:dyDescent="0.2">
      <c r="A28" s="36"/>
      <c r="B28" s="36"/>
      <c r="C28" s="36"/>
      <c r="D28" s="36"/>
      <c r="E28" s="36"/>
      <c r="F28" s="36"/>
      <c r="G28" s="36"/>
      <c r="H28" s="36"/>
    </row>
    <row r="29" spans="1:16" x14ac:dyDescent="0.2">
      <c r="A29" s="12"/>
      <c r="B29" s="12"/>
      <c r="C29" s="12"/>
      <c r="D29" s="12"/>
      <c r="E29" s="12"/>
      <c r="F29" s="12"/>
      <c r="G29" s="12"/>
      <c r="H29" s="12"/>
    </row>
    <row r="30" spans="1:16" ht="15.75" x14ac:dyDescent="0.2">
      <c r="A30" s="155" t="s">
        <v>22</v>
      </c>
      <c r="B30" s="155"/>
      <c r="C30" s="155"/>
      <c r="D30" s="155"/>
      <c r="E30" s="155" t="s">
        <v>23</v>
      </c>
      <c r="F30" s="155"/>
      <c r="G30" s="155"/>
      <c r="H30" s="155"/>
    </row>
    <row r="31" spans="1:16" ht="15.75" x14ac:dyDescent="0.2">
      <c r="A31" s="155" t="s">
        <v>24</v>
      </c>
      <c r="B31" s="155"/>
      <c r="C31" s="155"/>
      <c r="D31" s="155"/>
      <c r="E31" s="155" t="s">
        <v>25</v>
      </c>
      <c r="F31" s="155"/>
      <c r="G31" s="155"/>
      <c r="H31" s="155"/>
    </row>
    <row r="32" spans="1:16" ht="15.75" x14ac:dyDescent="0.2">
      <c r="A32" s="29"/>
      <c r="B32" s="29"/>
      <c r="C32" s="29"/>
      <c r="D32" s="29"/>
      <c r="E32" s="29"/>
      <c r="F32" s="29"/>
      <c r="G32" s="29"/>
      <c r="H32" s="29"/>
    </row>
    <row r="33" spans="1:8" ht="15.75" x14ac:dyDescent="0.2">
      <c r="A33" s="29"/>
      <c r="B33" s="29"/>
      <c r="C33" s="29"/>
      <c r="D33" s="29"/>
      <c r="E33" s="29"/>
      <c r="F33" s="29"/>
      <c r="G33" s="29"/>
      <c r="H33" s="29"/>
    </row>
    <row r="34" spans="1:8" x14ac:dyDescent="0.2">
      <c r="A34" s="12"/>
      <c r="B34" s="12"/>
      <c r="C34" s="12"/>
      <c r="D34" s="12"/>
      <c r="E34" s="12"/>
      <c r="F34" s="12"/>
      <c r="G34" s="12"/>
      <c r="H34" s="12"/>
    </row>
    <row r="35" spans="1:8" x14ac:dyDescent="0.2">
      <c r="A35" s="12"/>
      <c r="B35" s="12"/>
      <c r="C35" s="12"/>
      <c r="D35" s="12"/>
      <c r="E35" s="12"/>
      <c r="F35" s="12"/>
      <c r="G35" s="12"/>
      <c r="H35" s="12"/>
    </row>
    <row r="36" spans="1:8" ht="15.75" x14ac:dyDescent="0.2">
      <c r="A36" s="155" t="s">
        <v>120</v>
      </c>
      <c r="B36" s="155"/>
      <c r="C36" s="155"/>
      <c r="D36" s="155"/>
      <c r="E36" s="155" t="s">
        <v>26</v>
      </c>
      <c r="F36" s="155"/>
      <c r="G36" s="155"/>
      <c r="H36" s="155"/>
    </row>
    <row r="37" spans="1:8" ht="15.75" x14ac:dyDescent="0.2">
      <c r="A37" s="155" t="s">
        <v>122</v>
      </c>
      <c r="B37" s="155"/>
      <c r="C37" s="155"/>
      <c r="D37" s="155"/>
      <c r="E37" s="155" t="s">
        <v>27</v>
      </c>
      <c r="F37" s="155"/>
      <c r="G37" s="155"/>
      <c r="H37" s="155"/>
    </row>
  </sheetData>
  <mergeCells count="26">
    <mergeCell ref="E36:H36"/>
    <mergeCell ref="E37:H37"/>
    <mergeCell ref="A22:C22"/>
    <mergeCell ref="A23:C23"/>
    <mergeCell ref="A25:H25"/>
    <mergeCell ref="A37:D37"/>
    <mergeCell ref="A36:D36"/>
    <mergeCell ref="A30:D30"/>
    <mergeCell ref="A31:D31"/>
    <mergeCell ref="E30:H30"/>
    <mergeCell ref="E31:H31"/>
    <mergeCell ref="A18:H18"/>
    <mergeCell ref="A20:C20"/>
    <mergeCell ref="A21:C21"/>
    <mergeCell ref="A10:D10"/>
    <mergeCell ref="A11:D11"/>
    <mergeCell ref="A12:D12"/>
    <mergeCell ref="A13:D13"/>
    <mergeCell ref="A14:D14"/>
    <mergeCell ref="A16:D16"/>
    <mergeCell ref="A15:D15"/>
    <mergeCell ref="A1:H1"/>
    <mergeCell ref="A2:H2"/>
    <mergeCell ref="A4:H4"/>
    <mergeCell ref="A9:H9"/>
    <mergeCell ref="A8:D8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8"/>
  <sheetViews>
    <sheetView topLeftCell="B1" zoomScale="90" zoomScaleNormal="90" workbookViewId="0">
      <selection activeCell="L8" sqref="L8"/>
    </sheetView>
  </sheetViews>
  <sheetFormatPr defaultRowHeight="15" x14ac:dyDescent="0.2"/>
  <cols>
    <col min="1" max="2" width="9.140625" style="1"/>
    <col min="3" max="3" width="18.7109375" style="1" customWidth="1"/>
    <col min="4" max="6" width="9.140625" style="1"/>
    <col min="7" max="7" width="18" style="1" customWidth="1"/>
    <col min="8" max="8" width="4.7109375" style="1" customWidth="1"/>
    <col min="9" max="9" width="18.140625" style="1" customWidth="1"/>
    <col min="10" max="10" width="17.7109375" style="1" hidden="1" customWidth="1"/>
    <col min="11" max="11" width="16.42578125" style="1" customWidth="1"/>
    <col min="12" max="16384" width="9.140625" style="1"/>
  </cols>
  <sheetData>
    <row r="1" spans="2:11" ht="15" customHeight="1" x14ac:dyDescent="0.25">
      <c r="B1" s="152" t="s">
        <v>28</v>
      </c>
      <c r="C1" s="152"/>
      <c r="D1" s="152"/>
      <c r="E1" s="152"/>
      <c r="F1" s="152"/>
      <c r="G1" s="152"/>
      <c r="H1" s="152"/>
      <c r="I1" s="152"/>
    </row>
    <row r="2" spans="2:11" ht="15" customHeight="1" x14ac:dyDescent="0.25">
      <c r="B2" s="152" t="s">
        <v>29</v>
      </c>
      <c r="C2" s="152"/>
      <c r="D2" s="152"/>
      <c r="E2" s="152"/>
      <c r="F2" s="152"/>
      <c r="G2" s="152"/>
      <c r="H2" s="152"/>
      <c r="I2" s="152"/>
    </row>
    <row r="3" spans="2:11" x14ac:dyDescent="0.2">
      <c r="B3" s="12"/>
      <c r="C3" s="12"/>
      <c r="D3" s="12"/>
      <c r="E3" s="12"/>
      <c r="F3" s="12"/>
      <c r="G3" s="12"/>
      <c r="H3" s="12"/>
      <c r="I3" s="12"/>
    </row>
    <row r="4" spans="2:11" ht="15" customHeight="1" x14ac:dyDescent="0.25">
      <c r="B4" s="152" t="s">
        <v>1</v>
      </c>
      <c r="C4" s="152"/>
      <c r="D4" s="152"/>
      <c r="E4" s="152"/>
      <c r="F4" s="152"/>
      <c r="G4" s="152"/>
      <c r="H4" s="152"/>
      <c r="I4" s="152"/>
    </row>
    <row r="5" spans="2:11" x14ac:dyDescent="0.2">
      <c r="B5" s="12"/>
      <c r="C5" s="30"/>
      <c r="D5" s="30"/>
      <c r="E5" s="30"/>
      <c r="F5" s="30"/>
      <c r="G5" s="56" t="s">
        <v>30</v>
      </c>
      <c r="H5" s="30"/>
      <c r="I5" s="56" t="s">
        <v>30</v>
      </c>
    </row>
    <row r="6" spans="2:11" ht="15.75" x14ac:dyDescent="0.25">
      <c r="B6" s="12"/>
      <c r="C6" s="12"/>
      <c r="D6" s="12"/>
      <c r="E6" s="12"/>
      <c r="F6" s="31" t="s">
        <v>31</v>
      </c>
      <c r="G6" s="32">
        <v>2024</v>
      </c>
      <c r="H6" s="33"/>
      <c r="I6" s="32">
        <v>2023</v>
      </c>
    </row>
    <row r="7" spans="2:11" x14ac:dyDescent="0.2">
      <c r="B7" s="33"/>
      <c r="C7" s="33"/>
      <c r="D7" s="33"/>
      <c r="E7" s="33"/>
      <c r="F7" s="33"/>
      <c r="G7" s="33"/>
      <c r="H7" s="33"/>
      <c r="I7" s="33"/>
    </row>
    <row r="8" spans="2:11" ht="18.75" customHeight="1" x14ac:dyDescent="0.2">
      <c r="B8" s="154" t="s">
        <v>32</v>
      </c>
      <c r="C8" s="154"/>
      <c r="D8" s="154"/>
      <c r="E8" s="154"/>
      <c r="F8" s="34"/>
      <c r="G8" s="57">
        <f>SUM(G9:G20)</f>
        <v>73769830.470000014</v>
      </c>
      <c r="H8" s="34"/>
      <c r="I8" s="57">
        <f>SUM(I9:I20)</f>
        <v>46851463</v>
      </c>
    </row>
    <row r="9" spans="2:11" x14ac:dyDescent="0.2">
      <c r="B9" s="12"/>
      <c r="C9" s="12"/>
      <c r="D9" s="12"/>
      <c r="E9" s="12"/>
      <c r="F9" s="12"/>
      <c r="G9" s="12"/>
      <c r="H9" s="12"/>
      <c r="I9" s="12"/>
    </row>
    <row r="10" spans="2:11" ht="15.75" customHeight="1" x14ac:dyDescent="0.2">
      <c r="B10" s="156" t="s">
        <v>44</v>
      </c>
      <c r="C10" s="156"/>
      <c r="D10" s="156"/>
      <c r="E10" s="156"/>
      <c r="F10" s="36"/>
      <c r="G10" s="37">
        <v>17591632.48</v>
      </c>
      <c r="H10" s="38"/>
      <c r="I10" s="58">
        <v>13609951</v>
      </c>
      <c r="J10" s="39">
        <f>G10-I10</f>
        <v>3981681.4800000004</v>
      </c>
      <c r="K10" s="39"/>
    </row>
    <row r="11" spans="2:11" ht="15.75" customHeight="1" x14ac:dyDescent="0.2">
      <c r="B11" s="156" t="s">
        <v>45</v>
      </c>
      <c r="C11" s="156"/>
      <c r="D11" s="156"/>
      <c r="E11" s="156"/>
      <c r="F11" s="36" t="s">
        <v>134</v>
      </c>
      <c r="G11" s="37">
        <v>36578925</v>
      </c>
      <c r="H11" s="38"/>
      <c r="I11" s="58">
        <v>20584330</v>
      </c>
      <c r="J11" s="39">
        <f t="shared" ref="J11:J24" si="0">G11-I11</f>
        <v>15994595</v>
      </c>
      <c r="K11" s="39"/>
    </row>
    <row r="12" spans="2:11" ht="15.75" customHeight="1" x14ac:dyDescent="0.2">
      <c r="B12" s="156" t="s">
        <v>46</v>
      </c>
      <c r="C12" s="156"/>
      <c r="D12" s="156"/>
      <c r="E12" s="156"/>
      <c r="F12" s="36" t="s">
        <v>135</v>
      </c>
      <c r="G12" s="37">
        <v>4916680.79</v>
      </c>
      <c r="H12" s="38"/>
      <c r="I12" s="58">
        <v>2231791</v>
      </c>
      <c r="J12" s="39">
        <f t="shared" si="0"/>
        <v>2684889.79</v>
      </c>
      <c r="K12" s="39"/>
    </row>
    <row r="13" spans="2:11" ht="15" hidden="1" customHeight="1" x14ac:dyDescent="0.2">
      <c r="B13" s="51" t="s">
        <v>47</v>
      </c>
      <c r="C13" s="38"/>
      <c r="D13" s="38"/>
      <c r="E13" s="38"/>
      <c r="F13" s="36"/>
      <c r="G13" s="59">
        <v>0</v>
      </c>
      <c r="H13" s="38"/>
      <c r="I13" s="59">
        <v>0</v>
      </c>
      <c r="J13" s="39">
        <f>G13-I13</f>
        <v>0</v>
      </c>
      <c r="K13" s="39"/>
    </row>
    <row r="14" spans="2:11" ht="15" hidden="1" customHeight="1" x14ac:dyDescent="0.2">
      <c r="B14" s="51" t="s">
        <v>49</v>
      </c>
      <c r="C14" s="38"/>
      <c r="D14" s="38"/>
      <c r="E14" s="38"/>
      <c r="F14" s="36"/>
      <c r="G14" s="59">
        <v>0</v>
      </c>
      <c r="H14" s="60"/>
      <c r="I14" s="59">
        <v>0</v>
      </c>
      <c r="J14" s="39">
        <f t="shared" si="0"/>
        <v>0</v>
      </c>
      <c r="K14" s="39"/>
    </row>
    <row r="15" spans="2:11" ht="15" hidden="1" customHeight="1" x14ac:dyDescent="0.2">
      <c r="B15" s="51" t="s">
        <v>50</v>
      </c>
      <c r="C15" s="38"/>
      <c r="D15" s="38"/>
      <c r="E15" s="38"/>
      <c r="F15" s="38"/>
      <c r="G15" s="59">
        <v>0</v>
      </c>
      <c r="H15" s="38"/>
      <c r="I15" s="59">
        <v>0</v>
      </c>
      <c r="J15" s="39">
        <f t="shared" si="0"/>
        <v>0</v>
      </c>
      <c r="K15" s="39"/>
    </row>
    <row r="16" spans="2:11" ht="15" hidden="1" customHeight="1" x14ac:dyDescent="0.2">
      <c r="B16" s="51" t="s">
        <v>51</v>
      </c>
      <c r="C16" s="38"/>
      <c r="D16" s="38"/>
      <c r="E16" s="38"/>
      <c r="F16" s="38"/>
      <c r="G16" s="59">
        <v>0</v>
      </c>
      <c r="H16" s="38"/>
      <c r="I16" s="59">
        <v>0</v>
      </c>
      <c r="J16" s="39">
        <f t="shared" si="0"/>
        <v>0</v>
      </c>
      <c r="K16" s="39"/>
    </row>
    <row r="17" spans="2:11" ht="15.75" customHeight="1" x14ac:dyDescent="0.2">
      <c r="B17" s="156" t="s">
        <v>52</v>
      </c>
      <c r="C17" s="156"/>
      <c r="D17" s="156"/>
      <c r="E17" s="156"/>
      <c r="F17" s="36"/>
      <c r="G17" s="37">
        <f>9120074.75+704906.44+586665.22</f>
        <v>10411646.41</v>
      </c>
      <c r="H17" s="60"/>
      <c r="I17" s="58">
        <v>7800921</v>
      </c>
      <c r="J17" s="39">
        <f t="shared" si="0"/>
        <v>2610725.41</v>
      </c>
      <c r="K17" s="39"/>
    </row>
    <row r="18" spans="2:11" ht="15.75" customHeight="1" x14ac:dyDescent="0.2">
      <c r="B18" s="156" t="s">
        <v>53</v>
      </c>
      <c r="C18" s="156"/>
      <c r="D18" s="156"/>
      <c r="E18" s="156"/>
      <c r="F18" s="36"/>
      <c r="G18" s="59">
        <v>0</v>
      </c>
      <c r="H18" s="38"/>
      <c r="I18" s="58">
        <v>100000</v>
      </c>
      <c r="J18" s="39">
        <f t="shared" si="0"/>
        <v>-100000</v>
      </c>
      <c r="K18" s="39"/>
    </row>
    <row r="19" spans="2:11" ht="15.75" customHeight="1" x14ac:dyDescent="0.2">
      <c r="B19" s="156" t="s">
        <v>54</v>
      </c>
      <c r="C19" s="156"/>
      <c r="D19" s="156"/>
      <c r="E19" s="156"/>
      <c r="F19" s="38"/>
      <c r="G19" s="37">
        <v>3953536.06</v>
      </c>
      <c r="H19" s="38"/>
      <c r="I19" s="58">
        <v>1834520</v>
      </c>
      <c r="J19" s="39">
        <f>G19-I19</f>
        <v>2119016.06</v>
      </c>
      <c r="K19" s="39"/>
    </row>
    <row r="20" spans="2:11" ht="15.75" customHeight="1" thickBot="1" x14ac:dyDescent="0.25">
      <c r="B20" s="151" t="s">
        <v>55</v>
      </c>
      <c r="C20" s="151"/>
      <c r="D20" s="151"/>
      <c r="E20" s="151"/>
      <c r="F20" s="40" t="s">
        <v>112</v>
      </c>
      <c r="G20" s="41">
        <f>317598.2+57.56-246.03</f>
        <v>317409.73</v>
      </c>
      <c r="H20" s="42"/>
      <c r="I20" s="61">
        <v>689950</v>
      </c>
      <c r="J20" s="39">
        <f t="shared" si="0"/>
        <v>-372540.27</v>
      </c>
      <c r="K20" s="39"/>
    </row>
    <row r="21" spans="2:11" ht="16.5" thickBot="1" x14ac:dyDescent="0.25">
      <c r="B21" s="158"/>
      <c r="C21" s="158"/>
      <c r="D21" s="158"/>
      <c r="E21" s="158"/>
      <c r="F21" s="42"/>
      <c r="G21" s="52"/>
      <c r="H21" s="42"/>
      <c r="I21" s="52"/>
      <c r="J21" s="39">
        <f t="shared" si="0"/>
        <v>0</v>
      </c>
      <c r="K21" s="39"/>
    </row>
    <row r="22" spans="2:11" ht="15.75" x14ac:dyDescent="0.25">
      <c r="B22" s="45" t="s">
        <v>39</v>
      </c>
      <c r="C22" s="46"/>
      <c r="D22" s="47"/>
      <c r="E22" s="47"/>
      <c r="F22" s="47"/>
      <c r="G22" s="48">
        <f>G24</f>
        <v>3547416.08</v>
      </c>
      <c r="H22" s="47"/>
      <c r="I22" s="48">
        <f>I24</f>
        <v>3545634</v>
      </c>
      <c r="J22" s="39">
        <f t="shared" si="0"/>
        <v>1782.0800000000745</v>
      </c>
    </row>
    <row r="23" spans="2:11" x14ac:dyDescent="0.2">
      <c r="B23" s="12"/>
      <c r="C23" s="12"/>
      <c r="D23" s="12"/>
      <c r="E23" s="12"/>
      <c r="F23" s="12"/>
      <c r="G23" s="12"/>
      <c r="H23" s="12"/>
      <c r="I23" s="12"/>
      <c r="J23" s="39">
        <f t="shared" si="0"/>
        <v>0</v>
      </c>
    </row>
    <row r="24" spans="2:11" ht="15.75" thickBot="1" x14ac:dyDescent="0.25">
      <c r="B24" s="62" t="s">
        <v>55</v>
      </c>
      <c r="C24" s="43"/>
      <c r="D24" s="43"/>
      <c r="E24" s="43"/>
      <c r="F24" s="63" t="s">
        <v>113</v>
      </c>
      <c r="G24" s="64">
        <v>3547416.08</v>
      </c>
      <c r="H24" s="43"/>
      <c r="I24" s="64">
        <v>3545634</v>
      </c>
      <c r="J24" s="39">
        <f t="shared" si="0"/>
        <v>1782.0800000000745</v>
      </c>
    </row>
    <row r="25" spans="2:11" ht="16.5" customHeight="1" thickBot="1" x14ac:dyDescent="0.3">
      <c r="B25" s="43"/>
      <c r="C25" s="43"/>
      <c r="D25" s="43"/>
      <c r="E25" s="43"/>
      <c r="F25" s="43"/>
      <c r="G25" s="44"/>
      <c r="H25" s="43"/>
      <c r="I25" s="44"/>
    </row>
    <row r="26" spans="2:11" ht="18.75" customHeight="1" x14ac:dyDescent="0.25">
      <c r="B26" s="161" t="s">
        <v>56</v>
      </c>
      <c r="C26" s="161"/>
      <c r="D26" s="161"/>
      <c r="E26" s="65"/>
      <c r="F26" s="65"/>
      <c r="G26" s="66">
        <f>SUM(G27:G32)</f>
        <v>25157068.530000001</v>
      </c>
      <c r="H26" s="65"/>
      <c r="I26" s="66">
        <f>SUM(I27:I32)</f>
        <v>34966644</v>
      </c>
    </row>
    <row r="27" spans="2:11" x14ac:dyDescent="0.2">
      <c r="B27" s="12"/>
      <c r="C27" s="12"/>
      <c r="D27" s="12"/>
      <c r="E27" s="12"/>
      <c r="F27" s="12"/>
      <c r="G27" s="12"/>
      <c r="H27" s="12"/>
      <c r="I27" s="12"/>
    </row>
    <row r="28" spans="2:11" ht="15.75" customHeight="1" x14ac:dyDescent="0.2">
      <c r="B28" s="162" t="s">
        <v>57</v>
      </c>
      <c r="C28" s="162"/>
      <c r="D28" s="162"/>
      <c r="E28" s="162"/>
      <c r="F28" s="67"/>
      <c r="G28" s="68">
        <v>45144417</v>
      </c>
      <c r="H28" s="12"/>
      <c r="I28" s="68">
        <v>45144417</v>
      </c>
    </row>
    <row r="29" spans="2:11" ht="15.75" customHeight="1" x14ac:dyDescent="0.2">
      <c r="B29" s="162" t="s">
        <v>58</v>
      </c>
      <c r="C29" s="162"/>
      <c r="D29" s="162"/>
      <c r="E29" s="162"/>
      <c r="F29" s="12"/>
      <c r="G29" s="68">
        <v>49574</v>
      </c>
      <c r="H29" s="12"/>
      <c r="I29" s="68">
        <v>49574</v>
      </c>
      <c r="K29" s="2"/>
    </row>
    <row r="30" spans="2:11" x14ac:dyDescent="0.2">
      <c r="B30" s="51" t="s">
        <v>59</v>
      </c>
      <c r="C30" s="12"/>
      <c r="D30" s="12"/>
      <c r="E30" s="12"/>
      <c r="F30" s="12"/>
      <c r="G30" s="69">
        <v>-20036922.469999999</v>
      </c>
      <c r="H30" s="12"/>
      <c r="I30" s="69">
        <v>-10227347</v>
      </c>
      <c r="K30" s="2"/>
    </row>
    <row r="31" spans="2:11" ht="15.75" hidden="1" customHeight="1" x14ac:dyDescent="0.2">
      <c r="B31" s="162" t="s">
        <v>60</v>
      </c>
      <c r="C31" s="162"/>
      <c r="D31" s="162"/>
      <c r="E31" s="162"/>
      <c r="F31" s="67"/>
      <c r="G31" s="70" t="s">
        <v>48</v>
      </c>
      <c r="H31" s="12"/>
      <c r="I31" s="68" t="s">
        <v>48</v>
      </c>
      <c r="K31" s="2"/>
    </row>
    <row r="32" spans="2:11" ht="15.75" hidden="1" customHeight="1" thickBot="1" x14ac:dyDescent="0.25">
      <c r="B32" s="163" t="s">
        <v>61</v>
      </c>
      <c r="C32" s="163"/>
      <c r="D32" s="163"/>
      <c r="E32" s="163"/>
      <c r="F32" s="43"/>
      <c r="G32" s="71" t="s">
        <v>48</v>
      </c>
      <c r="H32" s="43"/>
      <c r="I32" s="64" t="s">
        <v>48</v>
      </c>
      <c r="K32" s="2"/>
    </row>
    <row r="33" spans="2:11" ht="15.75" thickBot="1" x14ac:dyDescent="0.25">
      <c r="B33" s="43"/>
      <c r="C33" s="43"/>
      <c r="D33" s="43"/>
      <c r="E33" s="43"/>
      <c r="F33" s="43"/>
      <c r="G33" s="43"/>
      <c r="H33" s="43"/>
      <c r="I33" s="43"/>
      <c r="K33" s="2"/>
    </row>
    <row r="34" spans="2:11" ht="16.5" thickBot="1" x14ac:dyDescent="0.25">
      <c r="B34" s="72" t="s">
        <v>62</v>
      </c>
      <c r="C34" s="53"/>
      <c r="D34" s="53"/>
      <c r="E34" s="53"/>
      <c r="F34" s="53"/>
      <c r="G34" s="54">
        <f>G8+G22+G26</f>
        <v>102474315.08000001</v>
      </c>
      <c r="H34" s="53"/>
      <c r="I34" s="55">
        <f>I8+I22+I26</f>
        <v>85363741</v>
      </c>
      <c r="K34" s="2"/>
    </row>
    <row r="35" spans="2:11" x14ac:dyDescent="0.2">
      <c r="B35" s="12"/>
      <c r="C35" s="12"/>
      <c r="D35" s="12"/>
      <c r="E35" s="12"/>
      <c r="F35" s="12"/>
      <c r="G35" s="12"/>
      <c r="H35" s="12"/>
      <c r="I35" s="12"/>
    </row>
    <row r="36" spans="2:11" ht="14.25" customHeight="1" x14ac:dyDescent="0.2">
      <c r="B36" s="164" t="s">
        <v>21</v>
      </c>
      <c r="C36" s="164"/>
      <c r="D36" s="164"/>
      <c r="E36" s="164"/>
      <c r="F36" s="164"/>
      <c r="G36" s="164"/>
      <c r="H36" s="164"/>
      <c r="I36" s="164"/>
    </row>
    <row r="37" spans="2:11" ht="14.25" customHeight="1" x14ac:dyDescent="0.2">
      <c r="B37" s="67"/>
      <c r="C37" s="67"/>
      <c r="D37" s="67"/>
      <c r="E37" s="67"/>
      <c r="F37" s="67"/>
      <c r="G37" s="67"/>
      <c r="H37" s="67"/>
      <c r="I37" s="67"/>
    </row>
    <row r="38" spans="2:11" ht="14.25" customHeight="1" x14ac:dyDescent="0.2">
      <c r="B38" s="67"/>
      <c r="C38" s="67"/>
      <c r="D38" s="67"/>
      <c r="E38" s="67"/>
      <c r="F38" s="67"/>
      <c r="G38" s="67"/>
      <c r="H38" s="67"/>
      <c r="I38" s="67"/>
    </row>
    <row r="39" spans="2:11" ht="14.25" customHeight="1" x14ac:dyDescent="0.2">
      <c r="B39" s="67"/>
      <c r="C39" s="67"/>
      <c r="D39" s="67"/>
      <c r="E39" s="67"/>
      <c r="F39" s="67"/>
      <c r="G39" s="67"/>
      <c r="H39" s="67"/>
      <c r="I39" s="67"/>
    </row>
    <row r="40" spans="2:11" x14ac:dyDescent="0.2">
      <c r="B40" s="12"/>
      <c r="C40" s="12"/>
      <c r="D40" s="12"/>
      <c r="E40" s="12"/>
      <c r="F40" s="12"/>
      <c r="G40" s="12"/>
      <c r="H40" s="12"/>
      <c r="I40" s="12"/>
    </row>
    <row r="41" spans="2:11" ht="15.75" x14ac:dyDescent="0.2">
      <c r="B41" s="155" t="s">
        <v>22</v>
      </c>
      <c r="C41" s="155"/>
      <c r="D41" s="155"/>
      <c r="E41" s="155"/>
      <c r="F41" s="12"/>
      <c r="G41" s="155" t="s">
        <v>23</v>
      </c>
      <c r="H41" s="155"/>
      <c r="I41" s="155"/>
    </row>
    <row r="42" spans="2:11" ht="15.75" x14ac:dyDescent="0.2">
      <c r="B42" s="155" t="s">
        <v>24</v>
      </c>
      <c r="C42" s="155"/>
      <c r="D42" s="155"/>
      <c r="E42" s="155"/>
      <c r="F42" s="12"/>
      <c r="G42" s="155" t="s">
        <v>25</v>
      </c>
      <c r="H42" s="155"/>
      <c r="I42" s="155"/>
    </row>
    <row r="43" spans="2:11" ht="15.75" x14ac:dyDescent="0.2">
      <c r="B43" s="29"/>
      <c r="C43" s="29"/>
      <c r="D43" s="29"/>
      <c r="E43" s="29"/>
      <c r="F43" s="12"/>
      <c r="G43" s="29"/>
      <c r="H43" s="29"/>
      <c r="I43" s="29"/>
    </row>
    <row r="44" spans="2:11" ht="15.75" x14ac:dyDescent="0.2">
      <c r="B44" s="29"/>
      <c r="C44" s="29"/>
      <c r="D44" s="29"/>
      <c r="E44" s="29"/>
      <c r="F44" s="12"/>
      <c r="G44" s="29"/>
      <c r="H44" s="29"/>
      <c r="I44" s="29"/>
    </row>
    <row r="45" spans="2:11" ht="15.75" x14ac:dyDescent="0.2">
      <c r="B45" s="29"/>
      <c r="C45" s="29"/>
      <c r="D45" s="29"/>
      <c r="E45" s="29"/>
      <c r="F45" s="12"/>
      <c r="G45" s="29"/>
      <c r="H45" s="29"/>
      <c r="I45" s="29"/>
    </row>
    <row r="46" spans="2:11" x14ac:dyDescent="0.2">
      <c r="B46" s="12"/>
      <c r="C46" s="12"/>
      <c r="D46" s="12"/>
      <c r="E46" s="12"/>
      <c r="F46" s="12"/>
      <c r="G46" s="12"/>
      <c r="H46" s="12"/>
      <c r="I46" s="12"/>
    </row>
    <row r="47" spans="2:11" ht="15.75" x14ac:dyDescent="0.2">
      <c r="B47" s="155" t="s">
        <v>120</v>
      </c>
      <c r="C47" s="155"/>
      <c r="D47" s="155"/>
      <c r="E47" s="155"/>
      <c r="F47" s="12"/>
      <c r="G47" s="155" t="s">
        <v>26</v>
      </c>
      <c r="H47" s="155"/>
      <c r="I47" s="155"/>
    </row>
    <row r="48" spans="2:11" ht="15.75" x14ac:dyDescent="0.2">
      <c r="B48" s="155" t="s">
        <v>122</v>
      </c>
      <c r="C48" s="155"/>
      <c r="D48" s="155"/>
      <c r="E48" s="155"/>
      <c r="F48" s="12"/>
      <c r="G48" s="155" t="s">
        <v>27</v>
      </c>
      <c r="H48" s="155"/>
      <c r="I48" s="155"/>
    </row>
  </sheetData>
  <mergeCells count="26">
    <mergeCell ref="B48:E48"/>
    <mergeCell ref="G41:I41"/>
    <mergeCell ref="G42:I42"/>
    <mergeCell ref="G47:I47"/>
    <mergeCell ref="G48:I48"/>
    <mergeCell ref="B32:E32"/>
    <mergeCell ref="B36:I36"/>
    <mergeCell ref="B1:I1"/>
    <mergeCell ref="B2:I2"/>
    <mergeCell ref="B4:I4"/>
    <mergeCell ref="B10:E10"/>
    <mergeCell ref="B41:E41"/>
    <mergeCell ref="B12:E12"/>
    <mergeCell ref="B17:E17"/>
    <mergeCell ref="B18:E18"/>
    <mergeCell ref="B19:E19"/>
    <mergeCell ref="B20:E20"/>
    <mergeCell ref="B11:E11"/>
    <mergeCell ref="B8:E8"/>
    <mergeCell ref="B26:D26"/>
    <mergeCell ref="B47:E47"/>
    <mergeCell ref="B21:E21"/>
    <mergeCell ref="B28:E28"/>
    <mergeCell ref="B29:E29"/>
    <mergeCell ref="B42:E42"/>
    <mergeCell ref="B31:E31"/>
  </mergeCells>
  <pageMargins left="0.511811024" right="0.511811024" top="0.78740157499999996" bottom="0.78740157499999996" header="0.31496062000000002" footer="0.31496062000000002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7"/>
  <sheetViews>
    <sheetView zoomScaleNormal="100" workbookViewId="0">
      <selection activeCell="O10" sqref="O10"/>
    </sheetView>
  </sheetViews>
  <sheetFormatPr defaultRowHeight="15" x14ac:dyDescent="0.2"/>
  <cols>
    <col min="1" max="1" width="9.140625" style="1"/>
    <col min="2" max="2" width="18.7109375" style="1" customWidth="1"/>
    <col min="3" max="3" width="9.140625" style="1"/>
    <col min="4" max="4" width="24.7109375" style="1" customWidth="1"/>
    <col min="5" max="5" width="9" style="1" customWidth="1"/>
    <col min="6" max="6" width="16.5703125" style="1" customWidth="1"/>
    <col min="7" max="7" width="5.85546875" style="1" customWidth="1"/>
    <col min="8" max="8" width="15.7109375" style="1" bestFit="1" customWidth="1"/>
    <col min="9" max="9" width="31.7109375" style="73" hidden="1" customWidth="1"/>
    <col min="10" max="10" width="0" style="1" hidden="1" customWidth="1"/>
    <col min="11" max="11" width="20.42578125" style="1" hidden="1" customWidth="1"/>
    <col min="12" max="12" width="14" style="1" hidden="1" customWidth="1"/>
    <col min="13" max="18" width="9.140625" style="1"/>
    <col min="19" max="19" width="15.42578125" style="1" bestFit="1" customWidth="1"/>
    <col min="20" max="20" width="9.140625" style="1"/>
    <col min="21" max="21" width="11.28515625" style="1" bestFit="1" customWidth="1"/>
    <col min="22" max="22" width="9.140625" style="1"/>
    <col min="23" max="23" width="13.140625" style="1" bestFit="1" customWidth="1"/>
    <col min="24" max="16384" width="9.140625" style="1"/>
  </cols>
  <sheetData>
    <row r="1" spans="1:23" ht="15.75" x14ac:dyDescent="0.25">
      <c r="A1" s="170" t="s">
        <v>63</v>
      </c>
      <c r="B1" s="170"/>
      <c r="C1" s="170"/>
      <c r="D1" s="170"/>
      <c r="E1" s="170"/>
      <c r="F1" s="170"/>
      <c r="G1" s="170"/>
      <c r="H1" s="170"/>
    </row>
    <row r="2" spans="1:23" ht="15.75" x14ac:dyDescent="0.25">
      <c r="A2" s="170" t="s">
        <v>64</v>
      </c>
      <c r="B2" s="170"/>
      <c r="C2" s="170"/>
      <c r="D2" s="170"/>
      <c r="E2" s="170"/>
      <c r="F2" s="170"/>
      <c r="G2" s="170"/>
      <c r="H2" s="170"/>
    </row>
    <row r="3" spans="1:23" ht="15.75" x14ac:dyDescent="0.25">
      <c r="A3" s="170" t="s">
        <v>29</v>
      </c>
      <c r="B3" s="170"/>
      <c r="C3" s="170"/>
      <c r="D3" s="170"/>
      <c r="E3" s="170"/>
      <c r="F3" s="170"/>
      <c r="G3" s="170"/>
      <c r="H3" s="170"/>
    </row>
    <row r="4" spans="1:23" x14ac:dyDescent="0.2">
      <c r="A4" s="103"/>
      <c r="B4" s="104"/>
      <c r="C4" s="104"/>
      <c r="D4" s="104"/>
      <c r="E4" s="104"/>
      <c r="F4" s="105" t="s">
        <v>30</v>
      </c>
      <c r="G4" s="104"/>
      <c r="H4" s="105" t="s">
        <v>30</v>
      </c>
    </row>
    <row r="5" spans="1:23" ht="15.75" x14ac:dyDescent="0.25">
      <c r="A5" s="103"/>
      <c r="B5" s="103"/>
      <c r="C5" s="103"/>
      <c r="D5" s="103"/>
      <c r="E5" s="106" t="s">
        <v>31</v>
      </c>
      <c r="F5" s="107">
        <v>2024</v>
      </c>
      <c r="G5" s="103"/>
      <c r="H5" s="107">
        <v>2023</v>
      </c>
      <c r="K5" s="1">
        <v>7933290.8099999996</v>
      </c>
      <c r="S5" s="50"/>
    </row>
    <row r="6" spans="1:23" x14ac:dyDescent="0.2">
      <c r="A6" s="108"/>
      <c r="B6" s="109"/>
      <c r="C6" s="109"/>
      <c r="D6" s="109"/>
      <c r="E6" s="109"/>
      <c r="F6" s="109"/>
      <c r="G6" s="109"/>
      <c r="H6" s="109"/>
      <c r="I6" s="73">
        <f>F18+F15</f>
        <v>-2220553.77</v>
      </c>
      <c r="K6" s="1">
        <v>4711033.18</v>
      </c>
    </row>
    <row r="7" spans="1:23" ht="26.25" customHeight="1" x14ac:dyDescent="0.2">
      <c r="A7" s="110" t="s">
        <v>65</v>
      </c>
      <c r="B7" s="111"/>
      <c r="C7" s="111"/>
      <c r="D7" s="111"/>
      <c r="E7" s="112">
        <v>14</v>
      </c>
      <c r="F7" s="113">
        <f>118423935.72+35771586.8+10191426.75-28377034.67</f>
        <v>136009914.59999996</v>
      </c>
      <c r="G7" s="111"/>
      <c r="H7" s="113">
        <v>124197204</v>
      </c>
      <c r="I7" s="73">
        <f>F7+F19+F17+F11+F23</f>
        <v>148601747.44</v>
      </c>
      <c r="K7" s="1">
        <v>2876098.5</v>
      </c>
      <c r="S7" s="49"/>
      <c r="U7" s="49"/>
      <c r="W7" s="49"/>
    </row>
    <row r="8" spans="1:23" x14ac:dyDescent="0.2">
      <c r="A8" s="109"/>
      <c r="B8" s="114" t="s">
        <v>132</v>
      </c>
      <c r="C8" s="109"/>
      <c r="D8" s="109"/>
      <c r="E8" s="115"/>
      <c r="F8" s="116">
        <f>-113639306.68+6365794</f>
        <v>-107273512.68000001</v>
      </c>
      <c r="G8" s="117"/>
      <c r="H8" s="118">
        <v>-94530216</v>
      </c>
      <c r="K8" s="73">
        <f>K5-K6-K7</f>
        <v>346159.12999999989</v>
      </c>
      <c r="S8" s="49"/>
      <c r="U8" s="49"/>
      <c r="W8" s="49"/>
    </row>
    <row r="9" spans="1:23" ht="24" customHeight="1" x14ac:dyDescent="0.2">
      <c r="A9" s="110" t="s">
        <v>66</v>
      </c>
      <c r="B9" s="111"/>
      <c r="C9" s="111"/>
      <c r="D9" s="111"/>
      <c r="E9" s="111"/>
      <c r="F9" s="113">
        <f>F7+F8</f>
        <v>28736401.919999957</v>
      </c>
      <c r="G9" s="111"/>
      <c r="H9" s="113">
        <f>H7+H8</f>
        <v>29666988</v>
      </c>
      <c r="I9" s="73">
        <v>42491731.920000002</v>
      </c>
      <c r="S9" s="49"/>
      <c r="U9" s="49"/>
      <c r="W9" s="49"/>
    </row>
    <row r="10" spans="1:23" x14ac:dyDescent="0.2">
      <c r="A10" s="108" t="s">
        <v>105</v>
      </c>
      <c r="B10" s="109"/>
      <c r="C10" s="109"/>
      <c r="D10" s="109"/>
      <c r="E10" s="109"/>
      <c r="F10" s="119">
        <f>SUM(F11:F19)</f>
        <v>-36052317.940000013</v>
      </c>
      <c r="G10" s="117"/>
      <c r="H10" s="119">
        <f>SUM(H11:H19)</f>
        <v>-45530355.229999997</v>
      </c>
      <c r="I10" s="75">
        <v>-4711033.18</v>
      </c>
      <c r="S10" s="49"/>
      <c r="U10" s="49"/>
      <c r="W10" s="49"/>
    </row>
    <row r="11" spans="1:23" x14ac:dyDescent="0.2">
      <c r="A11" s="108"/>
      <c r="B11" s="114" t="s">
        <v>103</v>
      </c>
      <c r="C11" s="109"/>
      <c r="D11" s="109"/>
      <c r="E11" s="115" t="s">
        <v>116</v>
      </c>
      <c r="F11" s="120">
        <f>9003174.19+1302873.18</f>
        <v>10306047.369999999</v>
      </c>
      <c r="G11" s="117"/>
      <c r="H11" s="118">
        <v>19314894.620000001</v>
      </c>
      <c r="I11" s="75">
        <v>-2876098.5</v>
      </c>
      <c r="S11" s="49"/>
      <c r="W11" s="49"/>
    </row>
    <row r="12" spans="1:23" x14ac:dyDescent="0.2">
      <c r="A12" s="108"/>
      <c r="B12" s="114" t="s">
        <v>104</v>
      </c>
      <c r="C12" s="109"/>
      <c r="D12" s="109"/>
      <c r="E12" s="109"/>
      <c r="F12" s="120">
        <v>-6365794.2599999998</v>
      </c>
      <c r="G12" s="117"/>
      <c r="H12" s="118">
        <v>-18022672</v>
      </c>
      <c r="I12" s="76">
        <v>-2593439.0099999998</v>
      </c>
      <c r="K12" s="1">
        <v>5627049.3700000001</v>
      </c>
      <c r="L12" s="1">
        <f t="shared" ref="L12:L17" si="0">K12</f>
        <v>5627049.3700000001</v>
      </c>
      <c r="S12" s="49"/>
      <c r="W12" s="49"/>
    </row>
    <row r="13" spans="1:23" x14ac:dyDescent="0.2">
      <c r="A13" s="109"/>
      <c r="B13" s="114" t="s">
        <v>67</v>
      </c>
      <c r="C13" s="109"/>
      <c r="D13" s="109"/>
      <c r="E13" s="121" t="s">
        <v>114</v>
      </c>
      <c r="F13" s="120">
        <v>-30201494.920000002</v>
      </c>
      <c r="G13" s="117"/>
      <c r="H13" s="118">
        <v>-27348465.120000001</v>
      </c>
      <c r="I13" s="76">
        <v>-965512.03</v>
      </c>
      <c r="K13" s="1">
        <v>182831.17</v>
      </c>
      <c r="L13" s="1">
        <f t="shared" si="0"/>
        <v>182831.17</v>
      </c>
      <c r="S13" s="49"/>
      <c r="W13" s="49"/>
    </row>
    <row r="14" spans="1:23" x14ac:dyDescent="0.2">
      <c r="A14" s="109"/>
      <c r="B14" s="109" t="s">
        <v>68</v>
      </c>
      <c r="C14" s="109"/>
      <c r="D14" s="109"/>
      <c r="E14" s="109"/>
      <c r="F14" s="120">
        <v>-1077917.6000000001</v>
      </c>
      <c r="G14" s="117"/>
      <c r="H14" s="118">
        <f>-3055361.51+1429685.06+536258.53</f>
        <v>-1089417.9199999997</v>
      </c>
      <c r="I14" s="77">
        <v>-66236.679999999993</v>
      </c>
      <c r="K14" s="1">
        <v>112946.88</v>
      </c>
      <c r="L14" s="1">
        <f t="shared" si="0"/>
        <v>112946.88</v>
      </c>
    </row>
    <row r="15" spans="1:23" x14ac:dyDescent="0.2">
      <c r="A15" s="109"/>
      <c r="B15" s="109" t="s">
        <v>101</v>
      </c>
      <c r="C15" s="109"/>
      <c r="D15" s="109"/>
      <c r="E15" s="109"/>
      <c r="F15" s="120">
        <v>-2119016.2000000002</v>
      </c>
      <c r="G15" s="117"/>
      <c r="H15" s="118">
        <f>-1834519.86-100000</f>
        <v>-1934519.86</v>
      </c>
      <c r="I15" s="78">
        <v>-1077917.6000000001</v>
      </c>
      <c r="K15" s="1">
        <v>986479.24</v>
      </c>
      <c r="L15" s="1">
        <f t="shared" si="0"/>
        <v>986479.24</v>
      </c>
    </row>
    <row r="16" spans="1:23" x14ac:dyDescent="0.2">
      <c r="A16" s="109"/>
      <c r="B16" s="114" t="s">
        <v>102</v>
      </c>
      <c r="C16" s="109"/>
      <c r="D16" s="109"/>
      <c r="E16" s="115" t="s">
        <v>115</v>
      </c>
      <c r="F16" s="120">
        <f>-4711033.18-2876098.5</f>
        <v>-7587131.6799999997</v>
      </c>
      <c r="G16" s="117"/>
      <c r="H16" s="118">
        <f>-10665449.65-5814860.94</f>
        <v>-16480310.59</v>
      </c>
      <c r="I16" s="79">
        <f>SUM(I9:I15)</f>
        <v>30201494.920000002</v>
      </c>
      <c r="K16" s="1">
        <v>14492.73</v>
      </c>
      <c r="L16" s="1">
        <f t="shared" si="0"/>
        <v>14492.73</v>
      </c>
    </row>
    <row r="17" spans="1:21" x14ac:dyDescent="0.2">
      <c r="A17" s="109"/>
      <c r="B17" s="114" t="s">
        <v>107</v>
      </c>
      <c r="C17" s="109"/>
      <c r="D17" s="109"/>
      <c r="E17" s="109"/>
      <c r="F17" s="120">
        <f>800157.44+22326.93</f>
        <v>822484.37</v>
      </c>
      <c r="G17" s="117"/>
      <c r="H17" s="118">
        <v>6618.34</v>
      </c>
      <c r="K17" s="1">
        <v>147102.24</v>
      </c>
      <c r="L17" s="1">
        <f t="shared" si="0"/>
        <v>147102.24</v>
      </c>
      <c r="S17" s="50"/>
    </row>
    <row r="18" spans="1:21" x14ac:dyDescent="0.2">
      <c r="A18" s="109"/>
      <c r="B18" s="114" t="s">
        <v>69</v>
      </c>
      <c r="C18" s="109"/>
      <c r="D18" s="109"/>
      <c r="E18" s="109"/>
      <c r="F18" s="120">
        <f>-1003.44-603.61-94172.77-5757.75</f>
        <v>-101537.57</v>
      </c>
      <c r="G18" s="117"/>
      <c r="H18" s="118">
        <v>-34188</v>
      </c>
      <c r="I18" s="73">
        <f>K42</f>
        <v>1077917.5999999999</v>
      </c>
      <c r="K18" s="1">
        <v>-2432698.2400000002</v>
      </c>
      <c r="U18" s="49"/>
    </row>
    <row r="19" spans="1:21" x14ac:dyDescent="0.2">
      <c r="A19" s="109"/>
      <c r="B19" s="114" t="s">
        <v>108</v>
      </c>
      <c r="C19" s="109"/>
      <c r="D19" s="109"/>
      <c r="E19" s="122" t="s">
        <v>133</v>
      </c>
      <c r="F19" s="120">
        <f>42.55+272000</f>
        <v>272042.55</v>
      </c>
      <c r="G19" s="117"/>
      <c r="H19" s="118">
        <f>57648.3+55+2</f>
        <v>57705.3</v>
      </c>
      <c r="K19" s="1">
        <v>617178.41</v>
      </c>
      <c r="L19" s="1">
        <f>K19</f>
        <v>617178.41</v>
      </c>
      <c r="U19" s="49"/>
    </row>
    <row r="20" spans="1:21" ht="10.5" customHeight="1" x14ac:dyDescent="0.2">
      <c r="A20" s="109"/>
      <c r="B20" s="114"/>
      <c r="C20" s="109"/>
      <c r="D20" s="109"/>
      <c r="E20" s="109"/>
      <c r="F20" s="123"/>
      <c r="G20" s="109"/>
      <c r="H20" s="123"/>
      <c r="K20" s="1">
        <v>311960.75</v>
      </c>
      <c r="L20" s="1">
        <f>K20</f>
        <v>311960.75</v>
      </c>
      <c r="U20" s="49"/>
    </row>
    <row r="21" spans="1:21" ht="22.5" customHeight="1" x14ac:dyDescent="0.2">
      <c r="A21" s="124" t="s">
        <v>100</v>
      </c>
      <c r="B21" s="125"/>
      <c r="C21" s="125"/>
      <c r="D21" s="125"/>
      <c r="E21" s="111"/>
      <c r="F21" s="126">
        <f>F9+F10</f>
        <v>-7315916.0200000554</v>
      </c>
      <c r="G21" s="111"/>
      <c r="H21" s="126">
        <f>SUM(H9:H10)</f>
        <v>-15863367.229999997</v>
      </c>
      <c r="K21" s="1">
        <v>40835.46</v>
      </c>
      <c r="L21" s="1">
        <f>K21</f>
        <v>40835.46</v>
      </c>
      <c r="U21" s="49"/>
    </row>
    <row r="22" spans="1:21" ht="6.75" customHeight="1" x14ac:dyDescent="0.2">
      <c r="A22" s="109"/>
      <c r="B22" s="109"/>
      <c r="C22" s="109"/>
      <c r="D22" s="109"/>
      <c r="E22" s="109"/>
      <c r="F22" s="117"/>
      <c r="G22" s="109"/>
      <c r="H22" s="109"/>
      <c r="K22" s="1">
        <v>-294011.18</v>
      </c>
    </row>
    <row r="23" spans="1:21" x14ac:dyDescent="0.2">
      <c r="A23" s="109"/>
      <c r="B23" s="114" t="s">
        <v>70</v>
      </c>
      <c r="C23" s="109"/>
      <c r="D23" s="109"/>
      <c r="E23" s="115" t="s">
        <v>117</v>
      </c>
      <c r="F23" s="120">
        <v>1191258.55</v>
      </c>
      <c r="G23" s="109"/>
      <c r="H23" s="118">
        <v>1230884.1499999999</v>
      </c>
      <c r="K23" s="1">
        <v>1005956.56</v>
      </c>
      <c r="L23" s="1">
        <f t="shared" ref="L23:L28" si="1">K23</f>
        <v>1005956.56</v>
      </c>
    </row>
    <row r="24" spans="1:21" x14ac:dyDescent="0.2">
      <c r="A24" s="109"/>
      <c r="B24" s="114" t="s">
        <v>71</v>
      </c>
      <c r="C24" s="109"/>
      <c r="D24" s="109"/>
      <c r="E24" s="109"/>
      <c r="F24" s="120">
        <v>-66236.679999999993</v>
      </c>
      <c r="G24" s="109"/>
      <c r="H24" s="118">
        <v>-13801.9</v>
      </c>
      <c r="I24" s="73">
        <v>-6190893.8899999997</v>
      </c>
      <c r="K24" s="1">
        <v>82704.75</v>
      </c>
      <c r="L24" s="1">
        <f t="shared" si="1"/>
        <v>82704.75</v>
      </c>
    </row>
    <row r="25" spans="1:21" ht="6" customHeight="1" x14ac:dyDescent="0.2">
      <c r="A25" s="109"/>
      <c r="B25" s="114"/>
      <c r="C25" s="109"/>
      <c r="D25" s="109"/>
      <c r="E25" s="109"/>
      <c r="F25" s="127"/>
      <c r="G25" s="109"/>
      <c r="H25" s="123"/>
      <c r="K25" s="1">
        <v>81247.240000000005</v>
      </c>
      <c r="L25" s="1">
        <f t="shared" si="1"/>
        <v>81247.240000000005</v>
      </c>
    </row>
    <row r="26" spans="1:21" ht="22.5" customHeight="1" x14ac:dyDescent="0.2">
      <c r="A26" s="110" t="s">
        <v>72</v>
      </c>
      <c r="B26" s="111"/>
      <c r="C26" s="111"/>
      <c r="D26" s="111"/>
      <c r="E26" s="111"/>
      <c r="F26" s="126">
        <f>F21+F23+F24</f>
        <v>-6190894.1500000553</v>
      </c>
      <c r="G26" s="111"/>
      <c r="H26" s="126">
        <f>SUM(H21:H24)</f>
        <v>-14646284.979999997</v>
      </c>
      <c r="I26" s="73">
        <f>F26-I24</f>
        <v>-0.26000005565583706</v>
      </c>
      <c r="K26" s="1">
        <v>548544.79</v>
      </c>
      <c r="L26" s="1">
        <f t="shared" si="1"/>
        <v>548544.79</v>
      </c>
    </row>
    <row r="27" spans="1:21" ht="10.5" customHeight="1" x14ac:dyDescent="0.2">
      <c r="A27" s="109"/>
      <c r="B27" s="109"/>
      <c r="C27" s="109"/>
      <c r="D27" s="109"/>
      <c r="E27" s="109"/>
      <c r="F27" s="117"/>
      <c r="G27" s="109"/>
      <c r="H27" s="109"/>
      <c r="K27" s="1">
        <v>54926.18</v>
      </c>
      <c r="L27" s="1">
        <f t="shared" si="1"/>
        <v>54926.18</v>
      </c>
    </row>
    <row r="28" spans="1:21" ht="21" customHeight="1" x14ac:dyDescent="0.2">
      <c r="A28" s="109"/>
      <c r="B28" s="171" t="s">
        <v>73</v>
      </c>
      <c r="C28" s="171"/>
      <c r="D28" s="171"/>
      <c r="E28" s="115">
        <v>12</v>
      </c>
      <c r="F28" s="120">
        <v>-3558951.04</v>
      </c>
      <c r="G28" s="109"/>
      <c r="H28" s="118">
        <v>-1965944</v>
      </c>
      <c r="I28" s="73">
        <f>K40+K41</f>
        <v>3558951.04</v>
      </c>
      <c r="K28" s="1">
        <v>54120.18</v>
      </c>
      <c r="L28" s="1">
        <f t="shared" si="1"/>
        <v>54120.18</v>
      </c>
    </row>
    <row r="29" spans="1:21" ht="7.5" customHeight="1" x14ac:dyDescent="0.2">
      <c r="A29" s="109"/>
      <c r="B29" s="109"/>
      <c r="C29" s="109"/>
      <c r="D29" s="109"/>
      <c r="E29" s="115"/>
      <c r="F29" s="118"/>
      <c r="G29" s="109"/>
      <c r="H29" s="123"/>
      <c r="K29" s="1">
        <v>-368446.5</v>
      </c>
    </row>
    <row r="30" spans="1:21" ht="22.5" customHeight="1" x14ac:dyDescent="0.2">
      <c r="A30" s="110" t="s">
        <v>74</v>
      </c>
      <c r="B30" s="111"/>
      <c r="C30" s="111"/>
      <c r="D30" s="111"/>
      <c r="E30" s="111"/>
      <c r="F30" s="126">
        <f>F26+F28</f>
        <v>-9749845.1900000554</v>
      </c>
      <c r="G30" s="111"/>
      <c r="H30" s="126">
        <f>SUM(H26:H28)</f>
        <v>-16612228.979999997</v>
      </c>
      <c r="K30" s="1">
        <v>-176097.5</v>
      </c>
    </row>
    <row r="31" spans="1:21" x14ac:dyDescent="0.2">
      <c r="A31" s="109"/>
      <c r="B31" s="109"/>
      <c r="C31" s="109"/>
      <c r="D31" s="109"/>
      <c r="E31" s="109"/>
      <c r="F31" s="109"/>
      <c r="G31" s="109"/>
      <c r="H31" s="109"/>
      <c r="K31" s="1">
        <v>165678.34</v>
      </c>
      <c r="L31" s="1">
        <f>K31</f>
        <v>165678.34</v>
      </c>
    </row>
    <row r="32" spans="1:21" x14ac:dyDescent="0.2">
      <c r="A32" s="108" t="s">
        <v>75</v>
      </c>
      <c r="B32" s="109"/>
      <c r="C32" s="109"/>
      <c r="D32" s="109"/>
      <c r="E32" s="109"/>
      <c r="F32" s="109"/>
      <c r="G32" s="109"/>
      <c r="H32" s="109"/>
      <c r="K32" s="1">
        <v>-397006.61</v>
      </c>
    </row>
    <row r="33" spans="1:12" x14ac:dyDescent="0.2">
      <c r="A33" s="109"/>
      <c r="B33" s="114" t="s">
        <v>76</v>
      </c>
      <c r="C33" s="109"/>
      <c r="D33" s="109"/>
      <c r="E33" s="109"/>
      <c r="F33" s="128">
        <v>0</v>
      </c>
      <c r="G33" s="109"/>
      <c r="H33" s="129">
        <v>0</v>
      </c>
      <c r="K33" s="73">
        <f>SUM(K12:K32)</f>
        <v>6365794.2599999998</v>
      </c>
      <c r="L33" s="73">
        <f>SUM(L12:L32)</f>
        <v>10034054.289999999</v>
      </c>
    </row>
    <row r="34" spans="1:12" x14ac:dyDescent="0.2">
      <c r="A34" s="108" t="s">
        <v>77</v>
      </c>
      <c r="B34" s="109"/>
      <c r="C34" s="109"/>
      <c r="D34" s="109"/>
      <c r="E34" s="109"/>
      <c r="F34" s="130">
        <f>F30</f>
        <v>-9749845.1900000554</v>
      </c>
      <c r="G34" s="117"/>
      <c r="H34" s="130">
        <f>H30</f>
        <v>-16612228.979999997</v>
      </c>
    </row>
    <row r="35" spans="1:12" ht="6" customHeight="1" x14ac:dyDescent="0.2">
      <c r="A35" s="109"/>
      <c r="B35" s="114"/>
      <c r="C35" s="109"/>
      <c r="D35" s="109"/>
      <c r="E35" s="115"/>
      <c r="F35" s="117"/>
      <c r="G35" s="117"/>
      <c r="H35" s="117"/>
    </row>
    <row r="36" spans="1:12" x14ac:dyDescent="0.2">
      <c r="A36" s="109"/>
      <c r="B36" s="109" t="s">
        <v>78</v>
      </c>
      <c r="C36" s="109"/>
      <c r="D36" s="109"/>
      <c r="E36" s="109"/>
      <c r="F36" s="118">
        <v>0</v>
      </c>
      <c r="G36" s="117"/>
      <c r="H36" s="118">
        <v>0</v>
      </c>
    </row>
    <row r="37" spans="1:12" x14ac:dyDescent="0.2">
      <c r="A37" s="109"/>
      <c r="B37" s="114" t="s">
        <v>79</v>
      </c>
      <c r="C37" s="109"/>
      <c r="D37" s="109"/>
      <c r="E37" s="109"/>
      <c r="F37" s="118">
        <v>0</v>
      </c>
      <c r="G37" s="117"/>
      <c r="H37" s="118">
        <v>0</v>
      </c>
    </row>
    <row r="38" spans="1:12" ht="6.75" customHeight="1" x14ac:dyDescent="0.2">
      <c r="A38" s="109"/>
      <c r="B38" s="114"/>
      <c r="C38" s="109"/>
      <c r="D38" s="109"/>
      <c r="E38" s="109"/>
      <c r="F38" s="118"/>
      <c r="G38" s="117"/>
      <c r="H38" s="118"/>
    </row>
    <row r="39" spans="1:12" ht="25.5" customHeight="1" x14ac:dyDescent="0.2">
      <c r="A39" s="110" t="s">
        <v>130</v>
      </c>
      <c r="B39" s="111"/>
      <c r="C39" s="111"/>
      <c r="D39" s="111"/>
      <c r="E39" s="111"/>
      <c r="F39" s="126">
        <f>F34</f>
        <v>-9749845.1900000554</v>
      </c>
      <c r="G39" s="131"/>
      <c r="H39" s="126">
        <f>SUM(H34:H37)</f>
        <v>-16612228.979999997</v>
      </c>
      <c r="K39" s="1">
        <v>4636868.6399999997</v>
      </c>
    </row>
    <row r="40" spans="1:12" ht="9" customHeight="1" x14ac:dyDescent="0.2">
      <c r="A40" s="109"/>
      <c r="B40" s="109"/>
      <c r="C40" s="109"/>
      <c r="D40" s="109"/>
      <c r="E40" s="109"/>
      <c r="F40" s="132"/>
      <c r="G40" s="109"/>
      <c r="H40" s="109"/>
      <c r="K40" s="1">
        <v>2593439.0099999998</v>
      </c>
    </row>
    <row r="41" spans="1:12" x14ac:dyDescent="0.2">
      <c r="A41" s="108" t="s">
        <v>131</v>
      </c>
      <c r="B41" s="109"/>
      <c r="C41" s="109"/>
      <c r="D41" s="109"/>
      <c r="E41" s="109"/>
      <c r="F41" s="130">
        <f>F39/122145921*1000</f>
        <v>-79.821291699131365</v>
      </c>
      <c r="G41" s="133"/>
      <c r="H41" s="130">
        <f>H39/122145921*1000</f>
        <v>-136.00314152119739</v>
      </c>
      <c r="K41" s="1">
        <v>965512.03</v>
      </c>
    </row>
    <row r="42" spans="1:12" x14ac:dyDescent="0.2">
      <c r="A42" s="103"/>
      <c r="B42" s="103"/>
      <c r="C42" s="103"/>
      <c r="D42" s="103"/>
      <c r="E42" s="103"/>
      <c r="F42" s="103"/>
      <c r="G42" s="103"/>
      <c r="H42" s="103"/>
      <c r="K42" s="73">
        <f>K39-K40-K41</f>
        <v>1077917.5999999999</v>
      </c>
    </row>
    <row r="43" spans="1:12" x14ac:dyDescent="0.2">
      <c r="A43" s="172" t="s">
        <v>21</v>
      </c>
      <c r="B43" s="172"/>
      <c r="C43" s="172"/>
      <c r="D43" s="172"/>
      <c r="E43" s="172"/>
      <c r="F43" s="172"/>
      <c r="G43" s="172"/>
      <c r="H43" s="172"/>
    </row>
    <row r="44" spans="1:12" x14ac:dyDescent="0.2">
      <c r="A44" s="134"/>
      <c r="B44" s="134"/>
      <c r="C44" s="134"/>
      <c r="D44" s="134"/>
      <c r="E44" s="134"/>
      <c r="F44" s="134"/>
      <c r="G44" s="134"/>
      <c r="H44" s="134"/>
    </row>
    <row r="45" spans="1:12" x14ac:dyDescent="0.2">
      <c r="A45" s="134"/>
      <c r="B45" s="134"/>
      <c r="C45" s="134"/>
      <c r="D45" s="134"/>
      <c r="E45" s="134"/>
      <c r="F45" s="134"/>
      <c r="G45" s="134"/>
      <c r="H45" s="134"/>
    </row>
    <row r="46" spans="1:12" x14ac:dyDescent="0.2">
      <c r="A46" s="134"/>
      <c r="B46" s="134"/>
      <c r="C46" s="134"/>
      <c r="D46" s="134"/>
      <c r="E46" s="134"/>
      <c r="F46" s="134"/>
      <c r="G46" s="134"/>
      <c r="H46" s="134"/>
    </row>
    <row r="47" spans="1:12" x14ac:dyDescent="0.2">
      <c r="A47" s="169"/>
      <c r="B47" s="169"/>
      <c r="C47" s="169"/>
      <c r="D47" s="169"/>
      <c r="E47" s="169"/>
      <c r="F47" s="169"/>
      <c r="G47" s="169"/>
      <c r="H47" s="169"/>
    </row>
    <row r="48" spans="1:12" x14ac:dyDescent="0.2">
      <c r="A48" s="168" t="s">
        <v>22</v>
      </c>
      <c r="B48" s="168"/>
      <c r="C48" s="168"/>
      <c r="D48" s="168"/>
      <c r="E48" s="168" t="s">
        <v>23</v>
      </c>
      <c r="F48" s="168"/>
      <c r="G48" s="168"/>
      <c r="H48" s="168"/>
    </row>
    <row r="49" spans="1:8" x14ac:dyDescent="0.2">
      <c r="A49" s="168" t="s">
        <v>24</v>
      </c>
      <c r="B49" s="168"/>
      <c r="C49" s="168"/>
      <c r="D49" s="168"/>
      <c r="E49" s="168" t="s">
        <v>25</v>
      </c>
      <c r="F49" s="168"/>
      <c r="G49" s="168"/>
      <c r="H49" s="168"/>
    </row>
    <row r="50" spans="1:8" x14ac:dyDescent="0.2">
      <c r="A50" s="135"/>
      <c r="B50" s="135"/>
      <c r="C50" s="135"/>
      <c r="D50" s="103"/>
      <c r="E50" s="103"/>
      <c r="F50" s="135"/>
      <c r="G50" s="135"/>
      <c r="H50" s="135"/>
    </row>
    <row r="51" spans="1:8" x14ac:dyDescent="0.2">
      <c r="A51" s="103"/>
      <c r="B51" s="103"/>
      <c r="C51" s="103"/>
      <c r="D51" s="103"/>
      <c r="E51" s="103"/>
      <c r="F51" s="103"/>
      <c r="G51" s="103"/>
      <c r="H51" s="103"/>
    </row>
    <row r="52" spans="1:8" x14ac:dyDescent="0.2">
      <c r="A52" s="103"/>
      <c r="B52" s="103"/>
      <c r="C52" s="103"/>
      <c r="D52" s="103"/>
      <c r="E52" s="103"/>
      <c r="F52" s="103"/>
      <c r="G52" s="103"/>
      <c r="H52" s="103"/>
    </row>
    <row r="53" spans="1:8" x14ac:dyDescent="0.2">
      <c r="A53" s="103"/>
      <c r="B53" s="103"/>
      <c r="C53" s="103"/>
      <c r="D53" s="103"/>
      <c r="E53" s="103"/>
      <c r="F53" s="103"/>
      <c r="G53" s="103"/>
      <c r="H53" s="103"/>
    </row>
    <row r="54" spans="1:8" x14ac:dyDescent="0.2">
      <c r="A54" s="168" t="s">
        <v>120</v>
      </c>
      <c r="B54" s="168"/>
      <c r="C54" s="168"/>
      <c r="D54" s="168"/>
      <c r="E54" s="168" t="s">
        <v>26</v>
      </c>
      <c r="F54" s="168"/>
      <c r="G54" s="168"/>
      <c r="H54" s="168"/>
    </row>
    <row r="55" spans="1:8" x14ac:dyDescent="0.2">
      <c r="A55" s="168" t="s">
        <v>137</v>
      </c>
      <c r="B55" s="168"/>
      <c r="C55" s="168"/>
      <c r="D55" s="168"/>
      <c r="E55" s="168" t="s">
        <v>27</v>
      </c>
      <c r="F55" s="168"/>
      <c r="G55" s="168"/>
      <c r="H55" s="168"/>
    </row>
    <row r="56" spans="1:8" x14ac:dyDescent="0.2">
      <c r="A56" s="80"/>
      <c r="B56" s="80"/>
      <c r="C56" s="80"/>
      <c r="D56" s="80"/>
      <c r="E56" s="80"/>
      <c r="F56" s="80"/>
      <c r="G56" s="80"/>
      <c r="H56" s="80"/>
    </row>
    <row r="57" spans="1:8" x14ac:dyDescent="0.2">
      <c r="A57" s="80"/>
      <c r="B57" s="80"/>
      <c r="C57" s="80"/>
      <c r="D57" s="80"/>
      <c r="E57" s="80"/>
      <c r="F57" s="80"/>
      <c r="G57" s="80"/>
      <c r="H57" s="80"/>
    </row>
  </sheetData>
  <mergeCells count="14">
    <mergeCell ref="A47:H47"/>
    <mergeCell ref="A48:D48"/>
    <mergeCell ref="A1:H1"/>
    <mergeCell ref="A2:H2"/>
    <mergeCell ref="A3:H3"/>
    <mergeCell ref="B28:D28"/>
    <mergeCell ref="A43:H43"/>
    <mergeCell ref="A49:D49"/>
    <mergeCell ref="A54:D54"/>
    <mergeCell ref="A55:D55"/>
    <mergeCell ref="E48:H48"/>
    <mergeCell ref="E49:H49"/>
    <mergeCell ref="E54:H54"/>
    <mergeCell ref="E55:H55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9" workbookViewId="0">
      <selection activeCell="A29" sqref="A29:F29"/>
    </sheetView>
  </sheetViews>
  <sheetFormatPr defaultRowHeight="12.75" x14ac:dyDescent="0.2"/>
  <cols>
    <col min="5" max="5" width="41.7109375" customWidth="1"/>
    <col min="6" max="6" width="11" customWidth="1"/>
    <col min="7" max="7" width="17.5703125" style="88" customWidth="1"/>
    <col min="9" max="9" width="18.7109375" customWidth="1"/>
  </cols>
  <sheetData>
    <row r="1" spans="1:9" ht="15" x14ac:dyDescent="0.25">
      <c r="A1" s="165" t="s">
        <v>80</v>
      </c>
      <c r="B1" s="165"/>
      <c r="C1" s="165"/>
      <c r="D1" s="165"/>
      <c r="E1" s="165"/>
      <c r="F1" s="165"/>
      <c r="G1" s="165"/>
      <c r="H1" s="165"/>
      <c r="I1" s="165"/>
    </row>
    <row r="2" spans="1:9" ht="15" x14ac:dyDescent="0.25">
      <c r="A2" s="165" t="s">
        <v>64</v>
      </c>
      <c r="B2" s="165"/>
      <c r="C2" s="165"/>
      <c r="D2" s="165"/>
      <c r="E2" s="165"/>
      <c r="F2" s="165"/>
      <c r="G2" s="165"/>
      <c r="H2" s="165"/>
      <c r="I2" s="165"/>
    </row>
    <row r="3" spans="1:9" ht="14.25" x14ac:dyDescent="0.2">
      <c r="A3" s="166" t="s">
        <v>29</v>
      </c>
      <c r="B3" s="166"/>
      <c r="C3" s="166"/>
      <c r="D3" s="166"/>
      <c r="E3" s="166"/>
      <c r="F3" s="166"/>
      <c r="G3" s="166"/>
      <c r="H3" s="166"/>
      <c r="I3" s="166"/>
    </row>
    <row r="4" spans="1:9" ht="14.25" x14ac:dyDescent="0.2">
      <c r="A4" s="100"/>
      <c r="B4" s="136"/>
      <c r="C4" s="136"/>
      <c r="D4" s="136"/>
      <c r="E4" s="136"/>
      <c r="F4" s="136"/>
      <c r="G4" s="137" t="s">
        <v>30</v>
      </c>
      <c r="H4" s="136"/>
      <c r="I4" s="137" t="s">
        <v>30</v>
      </c>
    </row>
    <row r="5" spans="1:9" ht="15" x14ac:dyDescent="0.25">
      <c r="A5" s="100"/>
      <c r="B5" s="100"/>
      <c r="C5" s="100"/>
      <c r="D5" s="100"/>
      <c r="E5" s="100"/>
      <c r="F5" s="102" t="s">
        <v>31</v>
      </c>
      <c r="G5" s="3">
        <v>2024</v>
      </c>
      <c r="H5" s="100"/>
      <c r="I5" s="3">
        <v>2023</v>
      </c>
    </row>
    <row r="6" spans="1:9" ht="15" x14ac:dyDescent="0.2">
      <c r="A6" s="178" t="s">
        <v>81</v>
      </c>
      <c r="B6" s="178"/>
      <c r="C6" s="178"/>
      <c r="D6" s="178"/>
      <c r="E6" s="178"/>
      <c r="F6" s="178"/>
      <c r="G6" s="178"/>
      <c r="H6" s="178"/>
      <c r="I6" s="178"/>
    </row>
    <row r="7" spans="1:9" ht="15" x14ac:dyDescent="0.25">
      <c r="A7" s="175" t="s">
        <v>82</v>
      </c>
      <c r="B7" s="175"/>
      <c r="C7" s="175"/>
      <c r="D7" s="175"/>
      <c r="E7" s="175"/>
      <c r="F7" s="101"/>
      <c r="G7" s="138">
        <v>-9749845</v>
      </c>
      <c r="H7" s="101"/>
      <c r="I7" s="138">
        <v>-16612229</v>
      </c>
    </row>
    <row r="8" spans="1:9" ht="14.25" x14ac:dyDescent="0.2">
      <c r="A8" s="179" t="s">
        <v>106</v>
      </c>
      <c r="B8" s="179"/>
      <c r="C8" s="179"/>
      <c r="D8" s="179"/>
      <c r="E8" s="179"/>
      <c r="F8" s="97"/>
      <c r="G8" s="139">
        <v>-59730.48</v>
      </c>
      <c r="H8" s="100"/>
      <c r="I8" s="11">
        <v>0</v>
      </c>
    </row>
    <row r="9" spans="1:9" ht="14.25" x14ac:dyDescent="0.2">
      <c r="A9" s="174" t="s">
        <v>83</v>
      </c>
      <c r="B9" s="174"/>
      <c r="C9" s="174"/>
      <c r="D9" s="174"/>
      <c r="E9" s="174"/>
      <c r="F9" s="97">
        <v>9</v>
      </c>
      <c r="G9" s="139">
        <v>2715427.36</v>
      </c>
      <c r="H9" s="100"/>
      <c r="I9" s="139">
        <v>2642239</v>
      </c>
    </row>
    <row r="10" spans="1:9" ht="14.25" hidden="1" x14ac:dyDescent="0.2">
      <c r="A10" s="174" t="s">
        <v>84</v>
      </c>
      <c r="B10" s="174"/>
      <c r="C10" s="174"/>
      <c r="D10" s="174"/>
      <c r="E10" s="100"/>
      <c r="F10" s="97"/>
      <c r="G10" s="139">
        <v>0</v>
      </c>
      <c r="H10" s="100"/>
      <c r="I10" s="139"/>
    </row>
    <row r="11" spans="1:9" ht="15" x14ac:dyDescent="0.25">
      <c r="A11" s="180" t="s">
        <v>85</v>
      </c>
      <c r="B11" s="180"/>
      <c r="C11" s="180"/>
      <c r="D11" s="180"/>
      <c r="E11" s="101"/>
      <c r="F11" s="101"/>
      <c r="G11" s="138">
        <f>SUM(G7:G10)</f>
        <v>-7094148.120000001</v>
      </c>
      <c r="H11" s="101"/>
      <c r="I11" s="138">
        <f>SUM(I7:I10)</f>
        <v>-13969990</v>
      </c>
    </row>
    <row r="12" spans="1:9" ht="14.25" x14ac:dyDescent="0.2">
      <c r="A12" s="174" t="s">
        <v>125</v>
      </c>
      <c r="B12" s="174"/>
      <c r="C12" s="174"/>
      <c r="D12" s="174"/>
      <c r="E12" s="174"/>
      <c r="F12" s="140"/>
      <c r="G12" s="139">
        <f>ATIVO!H11-ATIVO!F11</f>
        <v>6118031.4100000039</v>
      </c>
      <c r="H12" s="100"/>
      <c r="I12" s="139">
        <v>-13406540.59</v>
      </c>
    </row>
    <row r="13" spans="1:9" ht="14.25" x14ac:dyDescent="0.2">
      <c r="A13" s="174" t="s">
        <v>110</v>
      </c>
      <c r="B13" s="174"/>
      <c r="C13" s="174"/>
      <c r="D13" s="174"/>
      <c r="E13" s="174"/>
      <c r="F13" s="140"/>
      <c r="G13" s="139">
        <f>ATIVO!H12-ATIVO!F12</f>
        <v>-2383718.21</v>
      </c>
      <c r="H13" s="100"/>
      <c r="I13" s="139">
        <v>-1715992</v>
      </c>
    </row>
    <row r="14" spans="1:9" ht="14.25" x14ac:dyDescent="0.2">
      <c r="A14" s="174" t="s">
        <v>126</v>
      </c>
      <c r="B14" s="174"/>
      <c r="C14" s="174"/>
      <c r="D14" s="174"/>
      <c r="E14" s="174"/>
      <c r="F14" s="140"/>
      <c r="G14" s="139">
        <f>ATIVO!H13-ATIVO!F13</f>
        <v>3167889.59</v>
      </c>
      <c r="H14" s="100"/>
      <c r="I14" s="139">
        <v>-3318181.61</v>
      </c>
    </row>
    <row r="15" spans="1:9" ht="14.25" x14ac:dyDescent="0.2">
      <c r="A15" s="174" t="s">
        <v>127</v>
      </c>
      <c r="B15" s="174"/>
      <c r="C15" s="174"/>
      <c r="D15" s="174"/>
      <c r="E15" s="174"/>
      <c r="F15" s="140"/>
      <c r="G15" s="139">
        <f>ATIVO!H14-ATIVO!F14</f>
        <v>-183729.03000000003</v>
      </c>
      <c r="H15" s="100"/>
      <c r="I15" s="139">
        <v>417762</v>
      </c>
    </row>
    <row r="16" spans="1:9" ht="14.25" x14ac:dyDescent="0.2">
      <c r="A16" s="174" t="s">
        <v>128</v>
      </c>
      <c r="B16" s="174"/>
      <c r="C16" s="174"/>
      <c r="D16" s="174"/>
      <c r="E16" s="174"/>
      <c r="F16" s="140"/>
      <c r="G16" s="139">
        <f>ATIVO!H15-ATIVO!F15</f>
        <v>-4234446.6999999993</v>
      </c>
      <c r="H16" s="100"/>
      <c r="I16" s="139">
        <v>1787269</v>
      </c>
    </row>
    <row r="17" spans="1:9" ht="14.25" x14ac:dyDescent="0.2">
      <c r="A17" s="174" t="s">
        <v>86</v>
      </c>
      <c r="B17" s="174"/>
      <c r="C17" s="174"/>
      <c r="D17" s="174"/>
      <c r="E17" s="174"/>
      <c r="F17" s="140"/>
      <c r="G17" s="139">
        <f>ATIVO!H19-ATIVO!F19</f>
        <v>-69371.37</v>
      </c>
      <c r="H17" s="100"/>
      <c r="I17" s="139">
        <v>-44034</v>
      </c>
    </row>
    <row r="18" spans="1:9" ht="14.25" x14ac:dyDescent="0.2">
      <c r="A18" s="174" t="s">
        <v>87</v>
      </c>
      <c r="B18" s="174"/>
      <c r="C18" s="174"/>
      <c r="D18" s="174"/>
      <c r="E18" s="174"/>
      <c r="F18" s="140"/>
      <c r="G18" s="139">
        <f>PASSIVO!G10-PASSIVO!I10</f>
        <v>3981681.4800000004</v>
      </c>
      <c r="H18" s="100"/>
      <c r="I18" s="139">
        <v>9099205.3699999992</v>
      </c>
    </row>
    <row r="19" spans="1:9" ht="14.25" x14ac:dyDescent="0.2">
      <c r="A19" s="174" t="s">
        <v>88</v>
      </c>
      <c r="B19" s="174"/>
      <c r="C19" s="174"/>
      <c r="D19" s="174"/>
      <c r="E19" s="174"/>
      <c r="F19" s="140" t="s">
        <v>118</v>
      </c>
      <c r="G19" s="139">
        <f>PASSIVO!G11-PASSIVO!I11</f>
        <v>15994595</v>
      </c>
      <c r="H19" s="100"/>
      <c r="I19" s="139">
        <v>15601838.369999999</v>
      </c>
    </row>
    <row r="20" spans="1:9" ht="14.25" x14ac:dyDescent="0.2">
      <c r="A20" s="174" t="s">
        <v>89</v>
      </c>
      <c r="B20" s="174"/>
      <c r="C20" s="174"/>
      <c r="D20" s="174"/>
      <c r="E20" s="174"/>
      <c r="F20" s="140"/>
      <c r="G20" s="139">
        <f>PASSIVO!G12-PASSIVO!I12</f>
        <v>2684889.79</v>
      </c>
      <c r="H20" s="100"/>
      <c r="I20" s="139">
        <v>620231</v>
      </c>
    </row>
    <row r="21" spans="1:9" ht="14.25" x14ac:dyDescent="0.2">
      <c r="A21" s="177" t="s">
        <v>129</v>
      </c>
      <c r="B21" s="177"/>
      <c r="C21" s="177"/>
      <c r="D21" s="177"/>
      <c r="E21" s="177"/>
      <c r="F21" s="140"/>
      <c r="G21" s="141">
        <f>(PASSIVO!G13-PASSIVO!I13)+(PASSIVO!G14-PASSIVO!I14)+(PASSIVO!G15-PASSIVO!I15)+(PASSIVO!G16-PASSIVO!I16)</f>
        <v>0</v>
      </c>
      <c r="H21" s="100"/>
      <c r="I21" s="139">
        <v>-2415079</v>
      </c>
    </row>
    <row r="22" spans="1:9" ht="14.25" x14ac:dyDescent="0.2">
      <c r="A22" s="142" t="s">
        <v>138</v>
      </c>
      <c r="B22" s="142"/>
      <c r="C22" s="142"/>
      <c r="D22" s="142"/>
      <c r="E22" s="142"/>
      <c r="F22" s="140"/>
      <c r="G22" s="139">
        <f>(PASSIVO!G17-PASSIVO!I17)+(PASSIVO!G18-PASSIVO!I18)+(PASSIVO!G19-PASSIVO!I19)</f>
        <v>4629741.4700000007</v>
      </c>
      <c r="H22" s="100"/>
      <c r="I22" s="139">
        <v>3226892</v>
      </c>
    </row>
    <row r="23" spans="1:9" ht="14.25" x14ac:dyDescent="0.2">
      <c r="A23" s="174" t="s">
        <v>139</v>
      </c>
      <c r="B23" s="174"/>
      <c r="C23" s="174"/>
      <c r="D23" s="174"/>
      <c r="E23" s="174"/>
      <c r="F23" s="140"/>
      <c r="G23" s="139">
        <f>PASSIVO!G20-PASSIVO!I20</f>
        <v>-372540.27</v>
      </c>
      <c r="H23" s="100"/>
      <c r="I23" s="139">
        <v>434786</v>
      </c>
    </row>
    <row r="24" spans="1:9" ht="14.25" x14ac:dyDescent="0.2">
      <c r="A24" s="174" t="s">
        <v>109</v>
      </c>
      <c r="B24" s="174"/>
      <c r="C24" s="174"/>
      <c r="D24" s="174"/>
      <c r="E24" s="174"/>
      <c r="F24" s="140"/>
      <c r="G24" s="139">
        <f>PASSIVO!G24-PASSIVO!I24</f>
        <v>1782.0800000000745</v>
      </c>
      <c r="H24" s="100"/>
      <c r="I24" s="139">
        <v>1592337</v>
      </c>
    </row>
    <row r="25" spans="1:9" ht="15" x14ac:dyDescent="0.25">
      <c r="A25" s="175" t="s">
        <v>90</v>
      </c>
      <c r="B25" s="175"/>
      <c r="C25" s="175"/>
      <c r="D25" s="175"/>
      <c r="E25" s="175"/>
      <c r="F25" s="101"/>
      <c r="G25" s="138">
        <f>SUM(G11:G24)</f>
        <v>22240657.120000005</v>
      </c>
      <c r="H25" s="101"/>
      <c r="I25" s="138">
        <f>SUM(I11:I24)</f>
        <v>-2089496.459999999</v>
      </c>
    </row>
    <row r="26" spans="1:9" ht="15" x14ac:dyDescent="0.25">
      <c r="A26" s="173" t="s">
        <v>91</v>
      </c>
      <c r="B26" s="173"/>
      <c r="C26" s="173"/>
      <c r="D26" s="173"/>
      <c r="E26" s="173"/>
      <c r="F26" s="173"/>
      <c r="G26" s="173"/>
      <c r="H26" s="173"/>
      <c r="I26" s="173"/>
    </row>
    <row r="27" spans="1:9" ht="14.25" x14ac:dyDescent="0.2">
      <c r="A27" s="174" t="s">
        <v>92</v>
      </c>
      <c r="B27" s="174"/>
      <c r="C27" s="174"/>
      <c r="D27" s="174"/>
      <c r="E27" s="174"/>
      <c r="F27" s="97">
        <v>9</v>
      </c>
      <c r="G27" s="139">
        <v>-9098462</v>
      </c>
      <c r="H27" s="100"/>
      <c r="I27" s="139">
        <v>-1465262</v>
      </c>
    </row>
    <row r="28" spans="1:9" ht="15" customHeight="1" x14ac:dyDescent="0.2">
      <c r="A28" s="177" t="s">
        <v>121</v>
      </c>
      <c r="B28" s="177"/>
      <c r="C28" s="177"/>
      <c r="D28" s="177"/>
      <c r="E28" s="100"/>
      <c r="F28" s="97">
        <v>9</v>
      </c>
      <c r="G28" s="139">
        <f>94173</f>
        <v>94173</v>
      </c>
      <c r="H28" s="100"/>
      <c r="I28" s="139">
        <v>25951</v>
      </c>
    </row>
    <row r="29" spans="1:9" ht="15" x14ac:dyDescent="0.25">
      <c r="A29" s="175" t="s">
        <v>93</v>
      </c>
      <c r="B29" s="175"/>
      <c r="C29" s="175"/>
      <c r="D29" s="175"/>
      <c r="E29" s="175"/>
      <c r="F29" s="175"/>
      <c r="G29" s="138">
        <f>G27+G28</f>
        <v>-9004289</v>
      </c>
      <c r="H29" s="101"/>
      <c r="I29" s="138">
        <f>I27+I28</f>
        <v>-1439311</v>
      </c>
    </row>
    <row r="30" spans="1:9" ht="15" x14ac:dyDescent="0.25">
      <c r="A30" s="173" t="s">
        <v>94</v>
      </c>
      <c r="B30" s="173"/>
      <c r="C30" s="173"/>
      <c r="D30" s="173"/>
      <c r="E30" s="173"/>
      <c r="F30" s="143"/>
      <c r="G30" s="144"/>
      <c r="H30" s="143"/>
      <c r="I30" s="143"/>
    </row>
    <row r="31" spans="1:9" ht="14.25" x14ac:dyDescent="0.2">
      <c r="A31" s="174" t="s">
        <v>95</v>
      </c>
      <c r="B31" s="174"/>
      <c r="C31" s="174"/>
      <c r="D31" s="174"/>
      <c r="E31" s="174"/>
      <c r="F31" s="97"/>
      <c r="G31" s="4">
        <v>0</v>
      </c>
      <c r="H31" s="100"/>
      <c r="I31" s="11">
        <v>0</v>
      </c>
    </row>
    <row r="32" spans="1:9" ht="15" x14ac:dyDescent="0.25">
      <c r="A32" s="176" t="s">
        <v>96</v>
      </c>
      <c r="B32" s="176"/>
      <c r="C32" s="176"/>
      <c r="D32" s="176"/>
      <c r="E32" s="176"/>
      <c r="F32" s="97"/>
      <c r="G32" s="4">
        <v>0</v>
      </c>
      <c r="H32" s="100"/>
      <c r="I32" s="11">
        <v>0</v>
      </c>
    </row>
    <row r="33" spans="1:9" ht="15" x14ac:dyDescent="0.25">
      <c r="A33" s="173" t="s">
        <v>97</v>
      </c>
      <c r="B33" s="173"/>
      <c r="C33" s="173"/>
      <c r="D33" s="173"/>
      <c r="E33" s="173"/>
      <c r="F33" s="99"/>
      <c r="G33" s="145">
        <f>G25+G29</f>
        <v>13236368.120000005</v>
      </c>
      <c r="H33" s="146"/>
      <c r="I33" s="145">
        <f>I25+I29</f>
        <v>-3528807.459999999</v>
      </c>
    </row>
    <row r="34" spans="1:9" ht="15" x14ac:dyDescent="0.25">
      <c r="A34" s="175" t="s">
        <v>98</v>
      </c>
      <c r="B34" s="175"/>
      <c r="C34" s="175"/>
      <c r="D34" s="175"/>
      <c r="E34" s="175"/>
      <c r="F34" s="6"/>
      <c r="G34" s="6">
        <v>10330985</v>
      </c>
      <c r="H34" s="147"/>
      <c r="I34" s="6">
        <v>13859792</v>
      </c>
    </row>
    <row r="35" spans="1:9" ht="15" x14ac:dyDescent="0.25">
      <c r="A35" s="173" t="s">
        <v>99</v>
      </c>
      <c r="B35" s="173"/>
      <c r="C35" s="173"/>
      <c r="D35" s="173"/>
      <c r="E35" s="173"/>
      <c r="F35" s="143"/>
      <c r="G35" s="5">
        <f>G33+G34</f>
        <v>23567353.120000005</v>
      </c>
      <c r="H35" s="5"/>
      <c r="I35" s="5">
        <f>I33+I34</f>
        <v>10330984.540000001</v>
      </c>
    </row>
    <row r="36" spans="1:9" ht="14.25" x14ac:dyDescent="0.2">
      <c r="A36" s="100"/>
      <c r="B36" s="100"/>
      <c r="C36" s="100"/>
      <c r="D36" s="100"/>
      <c r="E36" s="100"/>
      <c r="F36" s="100"/>
      <c r="G36" s="148"/>
      <c r="H36" s="149"/>
      <c r="I36" s="100"/>
    </row>
    <row r="37" spans="1:9" ht="14.25" x14ac:dyDescent="0.2">
      <c r="A37" s="166" t="s">
        <v>21</v>
      </c>
      <c r="B37" s="166"/>
      <c r="C37" s="166"/>
      <c r="D37" s="166"/>
      <c r="E37" s="166"/>
      <c r="F37" s="166"/>
      <c r="G37" s="166"/>
      <c r="H37" s="166"/>
      <c r="I37" s="166"/>
    </row>
    <row r="38" spans="1:9" ht="14.25" x14ac:dyDescent="0.2">
      <c r="A38" s="97"/>
      <c r="B38" s="97"/>
      <c r="C38" s="97"/>
      <c r="D38" s="97"/>
      <c r="E38" s="97"/>
      <c r="F38" s="97"/>
      <c r="G38" s="4"/>
      <c r="H38" s="97"/>
      <c r="I38" s="97"/>
    </row>
    <row r="39" spans="1:9" ht="14.25" x14ac:dyDescent="0.2">
      <c r="A39" s="97"/>
      <c r="B39" s="97"/>
      <c r="C39" s="97"/>
      <c r="D39" s="97"/>
      <c r="E39" s="97"/>
      <c r="F39" s="97"/>
      <c r="G39" s="87"/>
      <c r="H39" s="97"/>
      <c r="I39" s="97"/>
    </row>
    <row r="40" spans="1:9" ht="14.25" x14ac:dyDescent="0.2">
      <c r="A40" s="97"/>
      <c r="B40" s="97"/>
      <c r="C40" s="97"/>
      <c r="D40" s="97"/>
      <c r="E40" s="97"/>
      <c r="F40" s="97"/>
      <c r="G40" s="4"/>
      <c r="H40" s="97"/>
      <c r="I40" s="97"/>
    </row>
    <row r="41" spans="1:9" ht="14.25" x14ac:dyDescent="0.2">
      <c r="A41" s="100"/>
      <c r="B41" s="100"/>
      <c r="C41" s="100"/>
      <c r="D41" s="100"/>
      <c r="E41" s="100"/>
      <c r="F41" s="100"/>
      <c r="G41" s="4"/>
      <c r="H41" s="100"/>
      <c r="I41" s="100"/>
    </row>
    <row r="42" spans="1:9" ht="15" x14ac:dyDescent="0.25">
      <c r="A42" s="167" t="s">
        <v>22</v>
      </c>
      <c r="B42" s="167"/>
      <c r="C42" s="167"/>
      <c r="D42" s="167"/>
      <c r="E42" s="167"/>
      <c r="F42" s="165" t="s">
        <v>23</v>
      </c>
      <c r="G42" s="165"/>
      <c r="H42" s="165"/>
      <c r="I42" s="165"/>
    </row>
    <row r="43" spans="1:9" ht="15" x14ac:dyDescent="0.25">
      <c r="A43" s="165" t="s">
        <v>24</v>
      </c>
      <c r="B43" s="165"/>
      <c r="C43" s="165"/>
      <c r="D43" s="165"/>
      <c r="E43" s="165"/>
      <c r="F43" s="167" t="s">
        <v>25</v>
      </c>
      <c r="G43" s="167"/>
      <c r="H43" s="167"/>
      <c r="I43" s="167"/>
    </row>
    <row r="44" spans="1:9" ht="15" x14ac:dyDescent="0.25">
      <c r="A44" s="96"/>
      <c r="B44" s="96"/>
      <c r="C44" s="96"/>
      <c r="D44" s="96"/>
      <c r="E44" s="96"/>
      <c r="F44" s="98"/>
      <c r="G44" s="150"/>
      <c r="H44" s="98"/>
      <c r="I44" s="98"/>
    </row>
    <row r="45" spans="1:9" ht="15" x14ac:dyDescent="0.25">
      <c r="A45" s="96"/>
      <c r="B45" s="96"/>
      <c r="C45" s="96"/>
      <c r="D45" s="96"/>
      <c r="E45" s="96"/>
      <c r="F45" s="98"/>
      <c r="G45" s="150"/>
      <c r="H45" s="98"/>
      <c r="I45" s="98"/>
    </row>
    <row r="46" spans="1:9" ht="15" x14ac:dyDescent="0.25">
      <c r="A46" s="96"/>
      <c r="B46" s="96"/>
      <c r="C46" s="96"/>
      <c r="D46" s="96"/>
      <c r="E46" s="96"/>
      <c r="F46" s="98"/>
      <c r="G46" s="150"/>
      <c r="H46" s="98"/>
      <c r="I46" s="98"/>
    </row>
    <row r="47" spans="1:9" ht="14.25" x14ac:dyDescent="0.2">
      <c r="A47" s="100"/>
      <c r="B47" s="100"/>
      <c r="C47" s="100"/>
      <c r="D47" s="100"/>
      <c r="E47" s="100"/>
      <c r="F47" s="100"/>
      <c r="G47" s="4"/>
      <c r="H47" s="100"/>
      <c r="I47" s="100"/>
    </row>
    <row r="48" spans="1:9" ht="15.75" customHeight="1" x14ac:dyDescent="0.25">
      <c r="A48" s="165" t="s">
        <v>120</v>
      </c>
      <c r="B48" s="165"/>
      <c r="C48" s="165"/>
      <c r="D48" s="165"/>
      <c r="E48" s="165"/>
      <c r="F48" s="165" t="s">
        <v>26</v>
      </c>
      <c r="G48" s="165"/>
      <c r="H48" s="165"/>
      <c r="I48" s="165"/>
    </row>
    <row r="49" spans="1:9" ht="15" x14ac:dyDescent="0.25">
      <c r="A49" s="167" t="s">
        <v>122</v>
      </c>
      <c r="B49" s="167"/>
      <c r="C49" s="167"/>
      <c r="D49" s="167"/>
      <c r="E49" s="167"/>
      <c r="F49" s="165" t="s">
        <v>27</v>
      </c>
      <c r="G49" s="165"/>
      <c r="H49" s="165"/>
      <c r="I49" s="165"/>
    </row>
  </sheetData>
  <mergeCells count="41">
    <mergeCell ref="A28:D28"/>
    <mergeCell ref="A48:E48"/>
    <mergeCell ref="F48:I48"/>
    <mergeCell ref="A49:E49"/>
    <mergeCell ref="F49:I49"/>
    <mergeCell ref="A34:E34"/>
    <mergeCell ref="A35:E35"/>
    <mergeCell ref="A37:I37"/>
    <mergeCell ref="A42:E42"/>
    <mergeCell ref="F42:I42"/>
    <mergeCell ref="F43:I43"/>
    <mergeCell ref="A29:F29"/>
    <mergeCell ref="A30:E30"/>
    <mergeCell ref="A31:E31"/>
    <mergeCell ref="A32:E32"/>
    <mergeCell ref="A33:E33"/>
    <mergeCell ref="A43:E43"/>
    <mergeCell ref="A21:E21"/>
    <mergeCell ref="A23:E23"/>
    <mergeCell ref="A24:E24"/>
    <mergeCell ref="A25:E25"/>
    <mergeCell ref="A26:I26"/>
    <mergeCell ref="A27:E27"/>
    <mergeCell ref="A15:E15"/>
    <mergeCell ref="A16:E16"/>
    <mergeCell ref="A17:E17"/>
    <mergeCell ref="A18:E18"/>
    <mergeCell ref="A19:E19"/>
    <mergeCell ref="A20:E20"/>
    <mergeCell ref="A9:E9"/>
    <mergeCell ref="A10:D10"/>
    <mergeCell ref="A11:D11"/>
    <mergeCell ref="A12:E12"/>
    <mergeCell ref="A13:E13"/>
    <mergeCell ref="A14:E14"/>
    <mergeCell ref="A1:I1"/>
    <mergeCell ref="A2:I2"/>
    <mergeCell ref="A3:I3"/>
    <mergeCell ref="A6:I6"/>
    <mergeCell ref="A7:E7"/>
    <mergeCell ref="A8:E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H40" sqref="H40"/>
    </sheetView>
  </sheetViews>
  <sheetFormatPr defaultRowHeight="15" x14ac:dyDescent="0.2"/>
  <cols>
    <col min="1" max="1" width="40.28515625" style="1" customWidth="1"/>
    <col min="2" max="2" width="14" style="1" customWidth="1"/>
    <col min="3" max="3" width="15.28515625" style="1" customWidth="1"/>
    <col min="4" max="4" width="16.28515625" style="1" customWidth="1"/>
    <col min="5" max="5" width="17.5703125" style="1" customWidth="1"/>
    <col min="6" max="6" width="15.28515625" style="1" customWidth="1"/>
    <col min="7" max="7" width="9.140625" style="1"/>
    <col min="8" max="8" width="13.42578125" style="1" customWidth="1"/>
    <col min="9" max="16384" width="9.140625" style="1"/>
  </cols>
  <sheetData>
    <row r="1" spans="1:8" ht="21.75" customHeight="1" x14ac:dyDescent="0.25">
      <c r="A1" s="152" t="s">
        <v>119</v>
      </c>
      <c r="B1" s="152"/>
      <c r="C1" s="152"/>
      <c r="D1" s="152"/>
      <c r="E1" s="152"/>
      <c r="F1" s="152"/>
    </row>
    <row r="2" spans="1:8" ht="18" customHeight="1" x14ac:dyDescent="0.25">
      <c r="A2" s="181" t="s">
        <v>64</v>
      </c>
      <c r="B2" s="181"/>
      <c r="C2" s="181"/>
      <c r="D2" s="181"/>
      <c r="E2" s="181"/>
      <c r="F2" s="181"/>
      <c r="G2" s="74"/>
      <c r="H2" s="74"/>
    </row>
    <row r="3" spans="1:8" ht="15" customHeight="1" x14ac:dyDescent="0.25">
      <c r="A3" s="152" t="s">
        <v>3</v>
      </c>
      <c r="B3" s="152"/>
      <c r="C3" s="152"/>
      <c r="D3" s="152"/>
      <c r="E3" s="152"/>
      <c r="F3" s="152"/>
    </row>
    <row r="4" spans="1:8" ht="15.75" thickBot="1" x14ac:dyDescent="0.25">
      <c r="A4" s="14"/>
      <c r="B4" s="14"/>
      <c r="C4" s="14"/>
      <c r="D4" s="14"/>
      <c r="E4" s="14"/>
      <c r="F4" s="14"/>
    </row>
    <row r="5" spans="1:8" ht="16.5" thickBot="1" x14ac:dyDescent="0.3">
      <c r="A5" s="182" t="s">
        <v>4</v>
      </c>
      <c r="B5" s="185" t="s">
        <v>2</v>
      </c>
      <c r="C5" s="188" t="s">
        <v>5</v>
      </c>
      <c r="D5" s="189"/>
      <c r="E5" s="85" t="s">
        <v>6</v>
      </c>
      <c r="F5" s="190" t="s">
        <v>7</v>
      </c>
    </row>
    <row r="6" spans="1:8" ht="35.25" customHeight="1" x14ac:dyDescent="0.2">
      <c r="A6" s="183"/>
      <c r="B6" s="186"/>
      <c r="C6" s="193" t="s">
        <v>8</v>
      </c>
      <c r="D6" s="193" t="s">
        <v>9</v>
      </c>
      <c r="E6" s="193" t="s">
        <v>10</v>
      </c>
      <c r="F6" s="191"/>
    </row>
    <row r="7" spans="1:8" ht="1.5" customHeight="1" thickBot="1" x14ac:dyDescent="0.25">
      <c r="A7" s="184"/>
      <c r="B7" s="187"/>
      <c r="C7" s="187"/>
      <c r="D7" s="187"/>
      <c r="E7" s="187"/>
      <c r="F7" s="192"/>
    </row>
    <row r="8" spans="1:8" ht="26.25" customHeight="1" thickBot="1" x14ac:dyDescent="0.3">
      <c r="A8" s="24" t="s">
        <v>18</v>
      </c>
      <c r="B8" s="16">
        <v>45193991</v>
      </c>
      <c r="C8" s="16">
        <v>425659</v>
      </c>
      <c r="D8" s="16">
        <v>425659</v>
      </c>
      <c r="E8" s="16">
        <v>5533564</v>
      </c>
      <c r="F8" s="17">
        <v>51578873</v>
      </c>
    </row>
    <row r="9" spans="1:8" ht="16.5" customHeight="1" x14ac:dyDescent="0.2">
      <c r="A9" s="82" t="s">
        <v>11</v>
      </c>
      <c r="B9" s="21"/>
      <c r="C9" s="8"/>
      <c r="D9" s="8"/>
      <c r="E9" s="8"/>
      <c r="F9" s="8"/>
    </row>
    <row r="10" spans="1:8" ht="16.5" customHeight="1" x14ac:dyDescent="0.2">
      <c r="A10" s="82" t="s">
        <v>12</v>
      </c>
      <c r="B10" s="21"/>
      <c r="C10" s="8"/>
      <c r="D10" s="8"/>
      <c r="E10" s="8"/>
      <c r="F10" s="8"/>
    </row>
    <row r="11" spans="1:8" ht="16.5" customHeight="1" x14ac:dyDescent="0.2">
      <c r="A11" s="82" t="s">
        <v>13</v>
      </c>
      <c r="B11" s="83"/>
      <c r="C11" s="84"/>
      <c r="D11" s="84"/>
      <c r="E11" s="84">
        <v>-16612229</v>
      </c>
      <c r="F11" s="84">
        <v>-16612229</v>
      </c>
    </row>
    <row r="12" spans="1:8" ht="16.5" customHeight="1" x14ac:dyDescent="0.2">
      <c r="A12" s="82" t="s">
        <v>14</v>
      </c>
      <c r="B12" s="83"/>
      <c r="C12" s="84"/>
      <c r="D12" s="84"/>
      <c r="E12" s="84"/>
      <c r="F12" s="84"/>
    </row>
    <row r="13" spans="1:8" ht="16.5" customHeight="1" x14ac:dyDescent="0.2">
      <c r="A13" s="82" t="s">
        <v>15</v>
      </c>
      <c r="B13" s="83"/>
      <c r="C13" s="84">
        <v>-425659</v>
      </c>
      <c r="D13" s="84"/>
      <c r="E13" s="84">
        <v>425659</v>
      </c>
      <c r="F13" s="89">
        <v>0</v>
      </c>
    </row>
    <row r="14" spans="1:8" ht="16.5" customHeight="1" x14ac:dyDescent="0.2">
      <c r="A14" s="82" t="s">
        <v>16</v>
      </c>
      <c r="B14" s="83"/>
      <c r="C14" s="84"/>
      <c r="D14" s="84">
        <v>-425659</v>
      </c>
      <c r="E14" s="84">
        <v>425659</v>
      </c>
      <c r="F14" s="84"/>
    </row>
    <row r="15" spans="1:8" ht="16.5" customHeight="1" thickBot="1" x14ac:dyDescent="0.25">
      <c r="A15" s="82" t="s">
        <v>17</v>
      </c>
      <c r="B15" s="83"/>
      <c r="C15" s="84"/>
      <c r="D15" s="84"/>
      <c r="E15" s="84"/>
      <c r="F15" s="84"/>
    </row>
    <row r="16" spans="1:8" ht="16.5" customHeight="1" thickBot="1" x14ac:dyDescent="0.25">
      <c r="A16" s="25" t="s">
        <v>20</v>
      </c>
      <c r="B16" s="18">
        <v>45193991</v>
      </c>
      <c r="C16" s="93">
        <f>SUM(C8:C15)</f>
        <v>0</v>
      </c>
      <c r="D16" s="94">
        <v>0</v>
      </c>
      <c r="E16" s="19">
        <f>SUM(E8:E15)</f>
        <v>-10227347</v>
      </c>
      <c r="F16" s="20">
        <f>SUM(F8:F15)</f>
        <v>34966644</v>
      </c>
    </row>
    <row r="17" spans="1:8" ht="16.5" customHeight="1" x14ac:dyDescent="0.2">
      <c r="A17" s="26" t="s">
        <v>124</v>
      </c>
      <c r="B17" s="23"/>
      <c r="C17" s="15"/>
      <c r="D17" s="90"/>
      <c r="E17" s="22">
        <v>-59730</v>
      </c>
      <c r="F17" s="22">
        <f>SUM(C17:E17)</f>
        <v>-59730</v>
      </c>
    </row>
    <row r="18" spans="1:8" ht="16.5" customHeight="1" x14ac:dyDescent="0.2">
      <c r="A18" s="86" t="s">
        <v>11</v>
      </c>
      <c r="B18" s="89">
        <v>0</v>
      </c>
      <c r="C18" s="10"/>
      <c r="D18" s="8"/>
      <c r="E18" s="8"/>
      <c r="F18" s="8"/>
    </row>
    <row r="19" spans="1:8" ht="16.5" customHeight="1" x14ac:dyDescent="0.2">
      <c r="A19" s="82" t="s">
        <v>12</v>
      </c>
      <c r="B19" s="81"/>
      <c r="C19" s="10"/>
      <c r="D19" s="8"/>
      <c r="E19" s="8"/>
      <c r="F19" s="8"/>
    </row>
    <row r="20" spans="1:8" ht="16.5" customHeight="1" x14ac:dyDescent="0.2">
      <c r="A20" s="82" t="s">
        <v>19</v>
      </c>
      <c r="B20" s="81"/>
      <c r="C20" s="10"/>
      <c r="D20" s="8"/>
      <c r="E20" s="84">
        <v>-9749845</v>
      </c>
      <c r="F20" s="84">
        <v>-9749845</v>
      </c>
      <c r="H20" s="7"/>
    </row>
    <row r="21" spans="1:8" ht="16.5" customHeight="1" x14ac:dyDescent="0.2">
      <c r="A21" s="82" t="s">
        <v>136</v>
      </c>
      <c r="B21" s="81"/>
      <c r="C21" s="10"/>
      <c r="D21" s="8"/>
      <c r="E21" s="8"/>
      <c r="F21" s="8"/>
    </row>
    <row r="22" spans="1:8" ht="16.5" customHeight="1" x14ac:dyDescent="0.2">
      <c r="A22" s="82" t="s">
        <v>15</v>
      </c>
      <c r="B22" s="81"/>
      <c r="C22" s="10"/>
      <c r="D22" s="8"/>
      <c r="E22" s="8"/>
      <c r="F22" s="8"/>
    </row>
    <row r="23" spans="1:8" ht="16.5" customHeight="1" x14ac:dyDescent="0.2">
      <c r="A23" s="82" t="s">
        <v>16</v>
      </c>
      <c r="B23" s="81"/>
      <c r="C23" s="10"/>
      <c r="D23" s="8"/>
      <c r="E23" s="8"/>
      <c r="F23" s="8"/>
    </row>
    <row r="24" spans="1:8" ht="16.5" customHeight="1" thickBot="1" x14ac:dyDescent="0.25">
      <c r="A24" s="82" t="s">
        <v>17</v>
      </c>
      <c r="B24" s="81"/>
      <c r="C24" s="10"/>
      <c r="D24" s="8"/>
      <c r="E24" s="9"/>
      <c r="F24" s="9"/>
    </row>
    <row r="25" spans="1:8" ht="16.5" customHeight="1" thickBot="1" x14ac:dyDescent="0.3">
      <c r="A25" s="24" t="s">
        <v>123</v>
      </c>
      <c r="B25" s="91">
        <v>45193991</v>
      </c>
      <c r="C25" s="95">
        <v>0</v>
      </c>
      <c r="D25" s="95">
        <v>0</v>
      </c>
      <c r="E25" s="92">
        <f>SUM(E16:E23)</f>
        <v>-20036922</v>
      </c>
      <c r="F25" s="13">
        <f>SUM(F16:F24)</f>
        <v>25157069</v>
      </c>
    </row>
    <row r="26" spans="1:8" x14ac:dyDescent="0.2">
      <c r="A26" s="12"/>
      <c r="B26" s="12"/>
      <c r="C26" s="12"/>
      <c r="D26" s="12"/>
      <c r="E26" s="12"/>
      <c r="F26" s="12"/>
    </row>
    <row r="27" spans="1:8" ht="13.5" customHeight="1" x14ac:dyDescent="0.2">
      <c r="A27" s="164" t="s">
        <v>21</v>
      </c>
      <c r="B27" s="164"/>
      <c r="C27" s="164"/>
      <c r="D27" s="164"/>
      <c r="E27" s="164"/>
      <c r="F27" s="164"/>
    </row>
    <row r="28" spans="1:8" x14ac:dyDescent="0.2">
      <c r="A28" s="12"/>
      <c r="B28" s="12"/>
      <c r="C28" s="12"/>
      <c r="D28" s="12"/>
      <c r="E28" s="12"/>
      <c r="F28" s="12"/>
    </row>
    <row r="29" spans="1:8" x14ac:dyDescent="0.2">
      <c r="A29" s="12"/>
      <c r="B29" s="12"/>
      <c r="C29" s="12"/>
      <c r="D29" s="12"/>
      <c r="E29" s="12"/>
      <c r="F29" s="12"/>
    </row>
    <row r="30" spans="1:8" x14ac:dyDescent="0.2">
      <c r="A30" s="12"/>
      <c r="B30" s="12"/>
      <c r="C30" s="12"/>
      <c r="D30" s="12"/>
      <c r="E30" s="12"/>
      <c r="F30" s="12"/>
    </row>
    <row r="31" spans="1:8" x14ac:dyDescent="0.2">
      <c r="A31" s="12"/>
      <c r="B31" s="12"/>
      <c r="C31" s="12"/>
      <c r="D31" s="12"/>
      <c r="E31" s="12"/>
      <c r="F31" s="12"/>
    </row>
    <row r="32" spans="1:8" ht="15" customHeight="1" x14ac:dyDescent="0.25">
      <c r="A32" s="152" t="s">
        <v>22</v>
      </c>
      <c r="B32" s="152"/>
      <c r="C32" s="12"/>
      <c r="D32" s="155" t="s">
        <v>23</v>
      </c>
      <c r="E32" s="155"/>
      <c r="F32" s="12"/>
    </row>
    <row r="33" spans="1:6" ht="14.25" customHeight="1" x14ac:dyDescent="0.25">
      <c r="A33" s="152" t="s">
        <v>24</v>
      </c>
      <c r="B33" s="152"/>
      <c r="C33" s="12"/>
      <c r="D33" s="155" t="s">
        <v>25</v>
      </c>
      <c r="E33" s="155"/>
      <c r="F33" s="12"/>
    </row>
    <row r="34" spans="1:6" ht="14.25" customHeight="1" x14ac:dyDescent="0.25">
      <c r="A34" s="28"/>
      <c r="B34" s="28"/>
      <c r="C34" s="12"/>
      <c r="D34" s="29"/>
      <c r="E34" s="29"/>
      <c r="F34" s="12"/>
    </row>
    <row r="35" spans="1:6" x14ac:dyDescent="0.2">
      <c r="A35" s="12"/>
      <c r="B35" s="12"/>
      <c r="C35" s="12"/>
      <c r="D35" s="12"/>
      <c r="E35" s="12"/>
      <c r="F35" s="12"/>
    </row>
    <row r="36" spans="1:6" x14ac:dyDescent="0.2">
      <c r="A36" s="12"/>
      <c r="B36" s="12"/>
      <c r="C36" s="12"/>
      <c r="D36" s="12"/>
      <c r="E36" s="12"/>
      <c r="F36" s="12"/>
    </row>
    <row r="37" spans="1:6" x14ac:dyDescent="0.2">
      <c r="A37" s="12"/>
      <c r="B37" s="12"/>
      <c r="C37" s="12"/>
      <c r="D37" s="12"/>
      <c r="E37" s="12"/>
      <c r="F37" s="12"/>
    </row>
    <row r="38" spans="1:6" ht="18.75" customHeight="1" x14ac:dyDescent="0.25">
      <c r="A38" s="152" t="s">
        <v>120</v>
      </c>
      <c r="B38" s="152"/>
      <c r="C38" s="12"/>
      <c r="D38" s="155" t="s">
        <v>26</v>
      </c>
      <c r="E38" s="155"/>
      <c r="F38" s="12"/>
    </row>
    <row r="39" spans="1:6" ht="18" customHeight="1" x14ac:dyDescent="0.25">
      <c r="A39" s="152" t="s">
        <v>122</v>
      </c>
      <c r="B39" s="152"/>
      <c r="C39" s="12"/>
      <c r="D39" s="155" t="s">
        <v>27</v>
      </c>
      <c r="E39" s="155"/>
      <c r="F39" s="12"/>
    </row>
  </sheetData>
  <mergeCells count="19">
    <mergeCell ref="A27:F27"/>
    <mergeCell ref="D32:E32"/>
    <mergeCell ref="D33:E33"/>
    <mergeCell ref="D38:E38"/>
    <mergeCell ref="D39:E39"/>
    <mergeCell ref="A32:B32"/>
    <mergeCell ref="A33:B33"/>
    <mergeCell ref="A38:B38"/>
    <mergeCell ref="A39:B39"/>
    <mergeCell ref="A1:F1"/>
    <mergeCell ref="A2:F2"/>
    <mergeCell ref="A3:F3"/>
    <mergeCell ref="A5:A7"/>
    <mergeCell ref="B5:B7"/>
    <mergeCell ref="C5:D5"/>
    <mergeCell ref="F5:F7"/>
    <mergeCell ref="C6:C7"/>
    <mergeCell ref="D6:D7"/>
    <mergeCell ref="E6:E7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ATIVO</vt:lpstr>
      <vt:lpstr>PASSIVO</vt:lpstr>
      <vt:lpstr>DRE</vt:lpstr>
      <vt:lpstr>DFC</vt:lpstr>
      <vt:lpstr>DMPL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Alexandre Silva Filho</dc:creator>
  <cp:lastModifiedBy>Jéssica Santos Roque</cp:lastModifiedBy>
  <cp:lastPrinted>2025-02-27T16:14:46Z</cp:lastPrinted>
  <dcterms:created xsi:type="dcterms:W3CDTF">2024-02-24T14:06:55Z</dcterms:created>
  <dcterms:modified xsi:type="dcterms:W3CDTF">2025-04-03T13:01:33Z</dcterms:modified>
</cp:coreProperties>
</file>