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001455\Downloads\"/>
    </mc:Choice>
  </mc:AlternateContent>
  <bookViews>
    <workbookView xWindow="0" yWindow="0" windowWidth="23040" windowHeight="8316"/>
  </bookViews>
  <sheets>
    <sheet name="BALANÇO" sheetId="1" r:id="rId1"/>
    <sheet name="DRE" sheetId="2" r:id="rId2"/>
    <sheet name="DFC" sheetId="3" r:id="rId3"/>
    <sheet name="DMPL" sheetId="4" r:id="rId4"/>
  </sheets>
  <calcPr calcId="152511"/>
</workbook>
</file>

<file path=xl/calcChain.xml><?xml version="1.0" encoding="utf-8"?>
<calcChain xmlns="http://schemas.openxmlformats.org/spreadsheetml/2006/main">
  <c r="K23" i="4" l="1"/>
  <c r="M23" i="1" l="1"/>
  <c r="F25" i="1"/>
  <c r="D25" i="1"/>
  <c r="D6" i="3" l="1"/>
  <c r="I27" i="4"/>
  <c r="S8" i="1" l="1"/>
  <c r="S11" i="1"/>
  <c r="T13" i="1"/>
  <c r="S17" i="1"/>
  <c r="U9" i="1"/>
  <c r="V9" i="1"/>
  <c r="U12" i="1"/>
  <c r="N11" i="1"/>
  <c r="N13" i="1"/>
  <c r="Q7" i="1"/>
  <c r="Q8" i="1"/>
  <c r="Q9" i="1"/>
  <c r="Q12" i="1"/>
  <c r="W14" i="1"/>
  <c r="T22" i="1"/>
  <c r="V22" i="1" s="1"/>
  <c r="T41" i="1"/>
  <c r="T42" i="1" s="1"/>
  <c r="V41" i="1"/>
  <c r="V42" i="1" s="1"/>
  <c r="S13" i="1" l="1"/>
  <c r="V15" i="1"/>
  <c r="K27" i="4"/>
  <c r="K24" i="4"/>
  <c r="I23" i="4"/>
  <c r="I32" i="4" s="1"/>
  <c r="Q11" i="1" l="1"/>
  <c r="Q10" i="1"/>
  <c r="K32" i="4"/>
  <c r="D6" i="2" l="1"/>
  <c r="D7" i="2" s="1"/>
  <c r="D9" i="3" l="1"/>
  <c r="D24" i="3" s="1"/>
  <c r="M13" i="1" l="1"/>
  <c r="K14" i="1" l="1"/>
  <c r="K13" i="1" s="1"/>
  <c r="F28" i="3"/>
  <c r="G28" i="3"/>
  <c r="G9" i="3"/>
  <c r="G24" i="3" s="1"/>
  <c r="F9" i="3"/>
  <c r="G32" i="3" l="1"/>
  <c r="G34" i="3" s="1"/>
  <c r="F24" i="3"/>
  <c r="F32" i="3" s="1"/>
  <c r="F34" i="3" s="1"/>
  <c r="K23" i="1" l="1"/>
  <c r="D16" i="2" l="1"/>
  <c r="D17" i="2" s="1"/>
  <c r="D20" i="2" s="1"/>
  <c r="D22" i="2" s="1"/>
  <c r="F7" i="2" l="1"/>
  <c r="F17" i="2" l="1"/>
  <c r="F20" i="2" s="1"/>
  <c r="F22" i="2" s="1"/>
  <c r="F23" i="2" s="1"/>
  <c r="K17" i="1"/>
  <c r="K25" i="1" s="1"/>
  <c r="M17" i="1"/>
  <c r="F19" i="1"/>
  <c r="F13" i="1"/>
  <c r="D13" i="1"/>
  <c r="D23" i="2" l="1"/>
  <c r="D19" i="1" l="1"/>
  <c r="M25" i="1"/>
  <c r="D28" i="3"/>
  <c r="D32" i="3" s="1"/>
</calcChain>
</file>

<file path=xl/sharedStrings.xml><?xml version="1.0" encoding="utf-8"?>
<sst xmlns="http://schemas.openxmlformats.org/spreadsheetml/2006/main" count="145" uniqueCount="122">
  <si>
    <t>Balanço Patrimonial</t>
  </si>
  <si>
    <t>Ativo</t>
  </si>
  <si>
    <t>Nota</t>
  </si>
  <si>
    <t>Circulante</t>
  </si>
  <si>
    <t>Caixa e Equivalentes de Caixa</t>
  </si>
  <si>
    <t>Despesas Antecipadas</t>
  </si>
  <si>
    <t>Outros Ativos Circulantes</t>
  </si>
  <si>
    <t>Não circulante</t>
  </si>
  <si>
    <t>Realizável a longo prazo</t>
  </si>
  <si>
    <t>Patrimônio líquido</t>
  </si>
  <si>
    <t>Imobilizado</t>
  </si>
  <si>
    <t>Intangível</t>
  </si>
  <si>
    <t>Total do ativo</t>
  </si>
  <si>
    <t>Total do passivo e patrimônio líquido</t>
  </si>
  <si>
    <t>As notas explicativas são parte integrante das demonstrações contábeis</t>
  </si>
  <si>
    <t>Estoques</t>
  </si>
  <si>
    <t>Fornecedores</t>
  </si>
  <si>
    <t>Contribuições Sociais a Recolher</t>
  </si>
  <si>
    <t>Tributos a Recolher</t>
  </si>
  <si>
    <t>Outras Obrigações</t>
  </si>
  <si>
    <t xml:space="preserve">Outras Obrigações </t>
  </si>
  <si>
    <t>Capital Social Controlador</t>
  </si>
  <si>
    <t>Capital Social Não Controlador</t>
  </si>
  <si>
    <t>Prejuízos Acumulados</t>
  </si>
  <si>
    <t>Receita operacional líquida</t>
  </si>
  <si>
    <t>Custo dos serviços prestados</t>
  </si>
  <si>
    <t>Lucro bruto</t>
  </si>
  <si>
    <t>Lucro operacional antes do resultado financeiro</t>
  </si>
  <si>
    <t>Receitas financeiras</t>
  </si>
  <si>
    <t>Despesas financeiras</t>
  </si>
  <si>
    <t>Lucro antes do imposto de renda e da contribuição social</t>
  </si>
  <si>
    <t>Lucro líquido do exercício</t>
  </si>
  <si>
    <t>Lucro líquido por lote de mil ações</t>
  </si>
  <si>
    <t>Em 31 de dezembro de 2025 e 2024 (em reais)</t>
  </si>
  <si>
    <t>Despesas com Convênios</t>
  </si>
  <si>
    <t>Administrativas</t>
  </si>
  <si>
    <t>Tributárias</t>
  </si>
  <si>
    <t>Provisões</t>
  </si>
  <si>
    <t>Perda no Recebimento de Crédito</t>
  </si>
  <si>
    <t>Receitas (créditos) incobráveis</t>
  </si>
  <si>
    <t>Outras Despesas</t>
  </si>
  <si>
    <t>Outras Receitas</t>
  </si>
  <si>
    <t>Imposto de renda e contribuição social corrente</t>
  </si>
  <si>
    <t>DEMONSTRAÇÃO DO FLUXO DE CAIXA - MÉTODO INDIRETO</t>
  </si>
  <si>
    <t>DAS ATIVIDADES OPERACIONAIS</t>
  </si>
  <si>
    <t>Resultado do Exercício</t>
  </si>
  <si>
    <t>Depreciação e amortização</t>
  </si>
  <si>
    <t>Resultado do Exercício Ajustado</t>
  </si>
  <si>
    <t>Disponibilidades geradas pelas atividades operacionais</t>
  </si>
  <si>
    <t>DAS ATIVIDADES INVESTIMENTO</t>
  </si>
  <si>
    <t>Aquisição de Direito do Imobilizado</t>
  </si>
  <si>
    <t>Perda/Baixa do Imobilizado</t>
  </si>
  <si>
    <t>Disponibilidades geradas pela atividade de investimento</t>
  </si>
  <si>
    <t>DAS ATIVIDADES FINANCIAMENTO</t>
  </si>
  <si>
    <t>Integralização de Capital</t>
  </si>
  <si>
    <t>Disponibilidades geradas pela atividade financiamento</t>
  </si>
  <si>
    <t>Redução do Caixa e Equivalentes a Caixa no Período</t>
  </si>
  <si>
    <t>Saldo Inicial Caixa e Equivalentes</t>
  </si>
  <si>
    <t>Saldo Final Caixa e Equivalentes</t>
  </si>
  <si>
    <t>DEMONSTRAÇÃO DAS MUTAÇÕES DO PATRIMÔNIO LÍQUIDO DOS EXERCÍCIOS</t>
  </si>
  <si>
    <t>DESCRIÇÃO</t>
  </si>
  <si>
    <t>TOTAL</t>
  </si>
  <si>
    <t>Saldos em 31 de dezembro de 2022</t>
  </si>
  <si>
    <t>Aumento de Capital</t>
  </si>
  <si>
    <t>Dos Acionistas</t>
  </si>
  <si>
    <t>Lucro Líquido do Exercício</t>
  </si>
  <si>
    <t>Distribuição do Lucro:</t>
  </si>
  <si>
    <t>Reserva Legal</t>
  </si>
  <si>
    <t>Fundo de Expansão</t>
  </si>
  <si>
    <t>Dividendos Propostos</t>
  </si>
  <si>
    <t>Saldos em 31 de dezembro de 2023</t>
  </si>
  <si>
    <t>Ajuste de Exercício Anterior</t>
  </si>
  <si>
    <t>Prejuízo do Exercício</t>
  </si>
  <si>
    <t>Distribuição do Lucro</t>
  </si>
  <si>
    <t>Saldos em 31 de dezembro de 2024</t>
  </si>
  <si>
    <t>Saldos em 31 de dezembro de 2025</t>
  </si>
  <si>
    <t>CAPITAL
 SOCIAL</t>
  </si>
  <si>
    <t>RESERVA DE LUCROS</t>
  </si>
  <si>
    <t>RESERVA
LEGAL</t>
  </si>
  <si>
    <t>FUNDO DE
EXPANSÃO</t>
  </si>
  <si>
    <t>LUCROS/
PREJUÍZOS
ACUMULADOS</t>
  </si>
  <si>
    <t>Duplicatas a Receber</t>
  </si>
  <si>
    <t>Tributos a Compensar</t>
  </si>
  <si>
    <t>Passivo</t>
  </si>
  <si>
    <t>+/- Duplicatas a Receber</t>
  </si>
  <si>
    <t>+/- Tributos a compensar</t>
  </si>
  <si>
    <t>+/- Outros Créditos curto prazo</t>
  </si>
  <si>
    <t>+/- Outros Créditos a longo prazo</t>
  </si>
  <si>
    <t>+/- Contribuições Sociais a Recolher</t>
  </si>
  <si>
    <t>+/- Tributos a Recolher</t>
  </si>
  <si>
    <t>+/- Participação de Dividendos</t>
  </si>
  <si>
    <t>+/- Estoques</t>
  </si>
  <si>
    <t>Obrigações Tributárias - Exig. Suspensa</t>
  </si>
  <si>
    <t>Obrigações Trabalhistas e Previdenciárias</t>
  </si>
  <si>
    <t>+/- Outras Contas a pagar de longo prazo</t>
  </si>
  <si>
    <t>+/- Outras Contas a pagar</t>
  </si>
  <si>
    <t xml:space="preserve">Receitas de Convênios </t>
  </si>
  <si>
    <t>variação</t>
  </si>
  <si>
    <t>+/- Obrigações Tributárias - Exig. Suspensa</t>
  </si>
  <si>
    <t>+/- Obrigações Trabalhistas e Previdenciárias</t>
  </si>
  <si>
    <t>DEMONSTRAÇÃO DO RESULTADO DO EXERCÍCIO</t>
  </si>
  <si>
    <t>+/- Despesas antecipadas</t>
  </si>
  <si>
    <t>+/- Fornecedores</t>
  </si>
  <si>
    <r>
      <t xml:space="preserve">____________________________
</t>
    </r>
    <r>
      <rPr>
        <sz val="12"/>
        <color rgb="FF000000"/>
        <rFont val="Times New Roman"/>
        <family val="1"/>
      </rPr>
      <t xml:space="preserve">Ransés Gadelha Bezerra
Diretor Presidente
</t>
    </r>
  </si>
  <si>
    <r>
      <t xml:space="preserve">_______________________________
</t>
    </r>
    <r>
      <rPr>
        <sz val="12"/>
        <color rgb="FF000000"/>
        <rFont val="Times New Roman"/>
        <family val="1"/>
      </rPr>
      <t>Salim David Silva
Diretor Técnico</t>
    </r>
    <r>
      <rPr>
        <sz val="11"/>
        <color rgb="FF000000"/>
        <rFont val="Calibri"/>
        <family val="2"/>
        <scheme val="minor"/>
      </rPr>
      <t xml:space="preserve">
</t>
    </r>
  </si>
  <si>
    <r>
      <t xml:space="preserve">______________________________
</t>
    </r>
    <r>
      <rPr>
        <sz val="12"/>
        <color rgb="FF000000"/>
        <rFont val="Times New Roman"/>
        <family val="1"/>
      </rPr>
      <t>Abel Gomes da Silva Neto
Diretor Administrativo-Financeiro</t>
    </r>
    <r>
      <rPr>
        <sz val="11"/>
        <color rgb="FF000000"/>
        <rFont val="Calibri"/>
        <family val="2"/>
        <scheme val="minor"/>
      </rPr>
      <t xml:space="preserve">
</t>
    </r>
  </si>
  <si>
    <r>
      <t xml:space="preserve">______________________________
</t>
    </r>
    <r>
      <rPr>
        <sz val="12"/>
        <color rgb="FF000000"/>
        <rFont val="Times New Roman"/>
        <family val="1"/>
      </rPr>
      <t>Jéssica Santos Roque
Contadora-CRC AM-015259/O-2</t>
    </r>
    <r>
      <rPr>
        <sz val="11"/>
        <color rgb="FF000000"/>
        <rFont val="Calibri"/>
        <family val="2"/>
        <scheme val="minor"/>
      </rPr>
      <t xml:space="preserve">
</t>
    </r>
  </si>
  <si>
    <t xml:space="preserve">____________________________
Ransés Gadelha Bezerra 
Diretor Presidente
</t>
  </si>
  <si>
    <t>____________________________
Ransés Gadelha Bezerra 
Diretor Presidente</t>
  </si>
  <si>
    <t xml:space="preserve">____________________________
Salim David Silva
Diretor Técnico
</t>
  </si>
  <si>
    <t xml:space="preserve">____________________________
Abel Gomes da Silva Neto
Diretor Administrativo-Financeiro
</t>
  </si>
  <si>
    <t xml:space="preserve">____________________________
Jéssica Santos Roque
Contadora-CRC AM-015259/O-2
</t>
  </si>
  <si>
    <r>
      <t xml:space="preserve">                              _______________________________
                                     </t>
    </r>
    <r>
      <rPr>
        <sz val="12"/>
        <color rgb="FF000000"/>
        <rFont val="Times New Roman"/>
        <family val="1"/>
      </rPr>
      <t>Abel Gomes da Silva Neto
                         Diretor Administrativo-Financeiro</t>
    </r>
  </si>
  <si>
    <r>
      <t xml:space="preserve">                              _______________________________
                                       </t>
    </r>
    <r>
      <rPr>
        <sz val="12"/>
        <color rgb="FF000000"/>
        <rFont val="Times New Roman"/>
        <family val="1"/>
      </rPr>
      <t>Ransés Gadelha Bezerra
                                     Diretor Presidente</t>
    </r>
  </si>
  <si>
    <t xml:space="preserve"> </t>
  </si>
  <si>
    <r>
      <t xml:space="preserve">______________________________
               </t>
    </r>
    <r>
      <rPr>
        <sz val="12"/>
        <color rgb="FF000000"/>
        <rFont val="Times New Roman"/>
        <family val="1"/>
      </rPr>
      <t>Salim David Silva
              Diretor Técnico</t>
    </r>
  </si>
  <si>
    <r>
      <t xml:space="preserve">______________________________
             </t>
    </r>
    <r>
      <rPr>
        <sz val="12"/>
        <color rgb="FF000000"/>
        <rFont val="Times New Roman"/>
        <family val="1"/>
      </rPr>
      <t>Jéssica Santos Roque
Contadora-CRC AM-015259/O-2</t>
    </r>
  </si>
  <si>
    <t>____________________________
Salim David Silva
Diretor Técnico</t>
  </si>
  <si>
    <t xml:space="preserve">____________________________
Abel Gomes da Silva Neto 
Diretor Administrativo-Financeiro
</t>
  </si>
  <si>
    <t>____________________________
Jéssica Santos Roque
Contadora-CRC AM-015259/O-2</t>
  </si>
  <si>
    <t>Lucro do Exercício</t>
  </si>
  <si>
    <t>Ajustes de exercícios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</si>
</sst>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;\(#,##0\)"/>
    <numFmt numFmtId="165" formatCode="#,##0.00;\(#,##0.00\)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777777"/>
      </top>
      <bottom style="thin">
        <color rgb="FF777777"/>
      </bottom>
      <diagonal/>
    </border>
    <border>
      <left/>
      <right/>
      <top/>
      <bottom style="thin">
        <color rgb="FF777777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rgb="FFC2D69B"/>
      </bottom>
      <diagonal/>
    </border>
    <border>
      <left/>
      <right/>
      <top style="thin">
        <color theme="0" tint="-0.499984740745262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1"/>
  </cellStyleXfs>
  <cellXfs count="19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/>
    <xf numFmtId="3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/>
    <xf numFmtId="3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164" fontId="2" fillId="0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43" fontId="0" fillId="0" borderId="0" xfId="1" applyFont="1"/>
    <xf numFmtId="0" fontId="0" fillId="0" borderId="0" xfId="0" applyFill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165" fontId="0" fillId="0" borderId="1" xfId="0" applyNumberFormat="1" applyBorder="1"/>
    <xf numFmtId="165" fontId="0" fillId="0" borderId="1" xfId="0" applyNumberFormat="1" applyFill="1" applyBorder="1"/>
    <xf numFmtId="4" fontId="1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164" fontId="1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right" vertical="center"/>
    </xf>
    <xf numFmtId="0" fontId="2" fillId="4" borderId="3" xfId="0" applyNumberFormat="1" applyFont="1" applyFill="1" applyBorder="1" applyAlignment="1">
      <alignment horizontal="left" vertical="center"/>
    </xf>
    <xf numFmtId="166" fontId="2" fillId="4" borderId="3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4" fontId="0" fillId="0" borderId="1" xfId="0" applyNumberFormat="1" applyBorder="1"/>
    <xf numFmtId="43" fontId="0" fillId="0" borderId="1" xfId="1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6" fillId="0" borderId="1" xfId="0" applyFont="1" applyFill="1" applyBorder="1"/>
    <xf numFmtId="0" fontId="10" fillId="0" borderId="1" xfId="0" applyFont="1" applyBorder="1"/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right" vertical="center" wrapText="1"/>
    </xf>
    <xf numFmtId="41" fontId="4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/>
    </xf>
    <xf numFmtId="43" fontId="0" fillId="0" borderId="1" xfId="1" applyFont="1" applyFill="1" applyBorder="1"/>
    <xf numFmtId="43" fontId="10" fillId="0" borderId="1" xfId="1" applyFont="1" applyBorder="1"/>
    <xf numFmtId="43" fontId="6" fillId="0" borderId="1" xfId="1" applyFont="1" applyBorder="1" applyAlignment="1">
      <alignment vertical="center" wrapText="1"/>
    </xf>
    <xf numFmtId="3" fontId="0" fillId="0" borderId="1" xfId="0" applyNumberFormat="1" applyBorder="1"/>
    <xf numFmtId="0" fontId="5" fillId="0" borderId="1" xfId="0" quotePrefix="1" applyFont="1" applyFill="1" applyBorder="1" applyAlignment="1">
      <alignment horizontal="left" vertical="center"/>
    </xf>
    <xf numFmtId="41" fontId="5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164" fontId="1" fillId="0" borderId="1" xfId="1" applyNumberFormat="1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0" xfId="0"/>
    <xf numFmtId="164" fontId="6" fillId="0" borderId="0" xfId="0" applyNumberFormat="1" applyFont="1" applyFill="1" applyAlignment="1"/>
    <xf numFmtId="164" fontId="6" fillId="0" borderId="5" xfId="0" applyNumberFormat="1" applyFont="1" applyFill="1" applyBorder="1" applyAlignment="1"/>
    <xf numFmtId="164" fontId="8" fillId="0" borderId="0" xfId="0" applyNumberFormat="1" applyFont="1" applyFill="1" applyAlignment="1"/>
    <xf numFmtId="164" fontId="5" fillId="0" borderId="0" xfId="0" applyNumberFormat="1" applyFont="1" applyFill="1" applyAlignment="1"/>
    <xf numFmtId="164" fontId="6" fillId="0" borderId="1" xfId="0" applyNumberFormat="1" applyFont="1" applyFill="1" applyBorder="1" applyAlignment="1"/>
    <xf numFmtId="164" fontId="8" fillId="0" borderId="6" xfId="0" applyNumberFormat="1" applyFont="1" applyFill="1" applyBorder="1" applyAlignment="1"/>
    <xf numFmtId="164" fontId="6" fillId="0" borderId="0" xfId="0" applyNumberFormat="1" applyFont="1" applyAlignment="1"/>
    <xf numFmtId="164" fontId="2" fillId="4" borderId="3" xfId="1" applyNumberFormat="1" applyFont="1" applyFill="1" applyBorder="1" applyAlignment="1">
      <alignment vertical="center" wrapText="1"/>
    </xf>
    <xf numFmtId="0" fontId="6" fillId="0" borderId="0" xfId="0" applyFont="1" applyFill="1"/>
    <xf numFmtId="3" fontId="8" fillId="0" borderId="0" xfId="0" applyNumberFormat="1" applyFont="1" applyFill="1" applyAlignment="1">
      <alignment horizontal="right"/>
    </xf>
    <xf numFmtId="3" fontId="2" fillId="4" borderId="3" xfId="1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1" fontId="0" fillId="0" borderId="1" xfId="1" applyNumberFormat="1" applyFont="1" applyBorder="1"/>
    <xf numFmtId="1" fontId="0" fillId="0" borderId="1" xfId="0" applyNumberFormat="1" applyBorder="1"/>
    <xf numFmtId="4" fontId="1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1" fillId="0" borderId="1" xfId="1" applyNumberFormat="1" applyFont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right" vertical="center"/>
    </xf>
    <xf numFmtId="4" fontId="0" fillId="0" borderId="1" xfId="1" applyNumberFormat="1" applyFont="1" applyBorder="1"/>
    <xf numFmtId="43" fontId="0" fillId="0" borderId="1" xfId="0" applyNumberFormat="1" applyBorder="1"/>
    <xf numFmtId="3" fontId="5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1" fillId="0" borderId="5" xfId="1" applyNumberFormat="1" applyFont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  <xf numFmtId="166" fontId="0" fillId="0" borderId="1" xfId="1" applyNumberFormat="1" applyFont="1" applyBorder="1"/>
    <xf numFmtId="166" fontId="0" fillId="0" borderId="1" xfId="0" applyNumberFormat="1" applyBorder="1"/>
    <xf numFmtId="166" fontId="12" fillId="5" borderId="0" xfId="1" applyNumberFormat="1" applyFont="1" applyFill="1" applyAlignment="1">
      <alignment horizontal="right" vertical="center" wrapText="1"/>
    </xf>
    <xf numFmtId="166" fontId="12" fillId="5" borderId="7" xfId="1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/>
    <xf numFmtId="43" fontId="12" fillId="0" borderId="0" xfId="0" applyNumberFormat="1" applyFont="1"/>
    <xf numFmtId="0" fontId="12" fillId="0" borderId="0" xfId="0" applyFont="1"/>
    <xf numFmtId="4" fontId="12" fillId="0" borderId="0" xfId="0" applyNumberFormat="1" applyFont="1"/>
    <xf numFmtId="4" fontId="13" fillId="0" borderId="0" xfId="0" applyNumberFormat="1" applyFont="1"/>
    <xf numFmtId="43" fontId="0" fillId="6" borderId="1" xfId="1" applyFont="1" applyFill="1" applyBorder="1"/>
    <xf numFmtId="4" fontId="0" fillId="6" borderId="1" xfId="0" applyNumberFormat="1" applyFill="1" applyBorder="1"/>
    <xf numFmtId="166" fontId="0" fillId="6" borderId="1" xfId="0" applyNumberFormat="1" applyFill="1" applyBorder="1"/>
    <xf numFmtId="3" fontId="2" fillId="4" borderId="3" xfId="1" applyNumberFormat="1" applyFont="1" applyFill="1" applyBorder="1" applyAlignment="1">
      <alignment horizontal="left" vertical="center" wrapText="1"/>
    </xf>
    <xf numFmtId="166" fontId="2" fillId="4" borderId="3" xfId="1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/>
    <xf numFmtId="164" fontId="4" fillId="0" borderId="5" xfId="0" applyNumberFormat="1" applyFont="1" applyFill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5" fillId="0" borderId="5" xfId="0" applyNumberFormat="1" applyFont="1" applyFill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8" xfId="0" applyFont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9" defaultPivotStyle="PivotStyleLight16"/>
  <colors>
    <mruColors>
      <color rgb="FFEDEDED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160020</xdr:rowOff>
    </xdr:from>
    <xdr:to>
      <xdr:col>6</xdr:col>
      <xdr:colOff>304800</xdr:colOff>
      <xdr:row>4</xdr:row>
      <xdr:rowOff>83820</xdr:rowOff>
    </xdr:to>
    <xdr:sp macro="" textlink="">
      <xdr:nvSpPr>
        <xdr:cNvPr id="3074" name="AutoShape 2" descr="Imagem carregada"/>
        <xdr:cNvSpPr>
          <a:spLocks noChangeAspect="1" noChangeArrowheads="1"/>
        </xdr:cNvSpPr>
      </xdr:nvSpPr>
      <xdr:spPr bwMode="auto">
        <a:xfrm>
          <a:off x="8206740" y="57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4</xdr:row>
      <xdr:rowOff>30480</xdr:rowOff>
    </xdr:from>
    <xdr:ext cx="304800" cy="304800"/>
    <xdr:sp macro="" textlink="">
      <xdr:nvSpPr>
        <xdr:cNvPr id="3" name="AutoShape 2" descr="Imagem carregada"/>
        <xdr:cNvSpPr>
          <a:spLocks noChangeAspect="1" noChangeArrowheads="1"/>
        </xdr:cNvSpPr>
      </xdr:nvSpPr>
      <xdr:spPr bwMode="auto">
        <a:xfrm>
          <a:off x="8282940" y="830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tabSelected="1" zoomScale="90" zoomScaleNormal="90" workbookViewId="0">
      <selection activeCell="AB25" sqref="AB25"/>
    </sheetView>
  </sheetViews>
  <sheetFormatPr defaultRowHeight="14.4" x14ac:dyDescent="0.3"/>
  <cols>
    <col min="1" max="1" width="28.33203125" style="7" bestFit="1" customWidth="1"/>
    <col min="2" max="2" width="5.5546875" style="7" bestFit="1" customWidth="1"/>
    <col min="3" max="3" width="1.77734375" style="17" customWidth="1"/>
    <col min="4" max="4" width="15.77734375" style="7" bestFit="1" customWidth="1"/>
    <col min="5" max="5" width="1.77734375" style="7" customWidth="1"/>
    <col min="6" max="6" width="14" style="7" bestFit="1" customWidth="1"/>
    <col min="7" max="7" width="1.77734375" style="17" customWidth="1"/>
    <col min="8" max="8" width="39.33203125" style="7" bestFit="1" customWidth="1"/>
    <col min="9" max="9" width="5.5546875" style="7" bestFit="1" customWidth="1"/>
    <col min="10" max="10" width="1.77734375" style="17" customWidth="1"/>
    <col min="11" max="11" width="14.6640625" style="7" bestFit="1" customWidth="1"/>
    <col min="12" max="12" width="1.77734375" style="7" customWidth="1"/>
    <col min="13" max="13" width="14" style="7" customWidth="1"/>
    <col min="14" max="14" width="14" style="84" hidden="1" customWidth="1"/>
    <col min="15" max="15" width="13.88671875" style="7" hidden="1" customWidth="1"/>
    <col min="16" max="18" width="15" style="7" hidden="1" customWidth="1"/>
    <col min="19" max="19" width="15.77734375" style="7" hidden="1" customWidth="1"/>
    <col min="20" max="20" width="15.44140625" style="84" hidden="1" customWidth="1"/>
    <col min="21" max="21" width="13.21875" style="7" hidden="1" customWidth="1"/>
    <col min="22" max="22" width="15.44140625" style="84" hidden="1" customWidth="1"/>
    <col min="23" max="23" width="15.44140625" style="7" hidden="1" customWidth="1"/>
    <col min="24" max="24" width="10.33203125" style="7" bestFit="1" customWidth="1"/>
    <col min="25" max="16384" width="8.88671875" style="7"/>
  </cols>
  <sheetData>
    <row r="1" spans="1:24" s="89" customFormat="1" ht="17.399999999999999" customHeight="1" x14ac:dyDescent="0.35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07"/>
      <c r="T1" s="107"/>
      <c r="V1" s="107"/>
    </row>
    <row r="2" spans="1:24" ht="15.6" x14ac:dyDescent="0.3">
      <c r="A2" s="179" t="s">
        <v>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4" spans="1:24" ht="15.6" x14ac:dyDescent="0.3">
      <c r="A4" s="3"/>
      <c r="B4" s="64" t="s">
        <v>2</v>
      </c>
      <c r="C4" s="3"/>
      <c r="D4" s="63">
        <v>2025</v>
      </c>
      <c r="E4" s="36"/>
      <c r="F4" s="63">
        <v>2024</v>
      </c>
      <c r="G4" s="22"/>
      <c r="H4" s="3"/>
      <c r="I4" s="64" t="s">
        <v>2</v>
      </c>
      <c r="J4" s="3"/>
      <c r="K4" s="63">
        <v>2025</v>
      </c>
      <c r="L4" s="36"/>
      <c r="M4" s="63">
        <v>2024</v>
      </c>
      <c r="N4" s="140">
        <v>2023</v>
      </c>
      <c r="Q4" s="7" t="s">
        <v>97</v>
      </c>
      <c r="W4" s="140">
        <v>2023</v>
      </c>
    </row>
    <row r="5" spans="1:24" ht="15.6" x14ac:dyDescent="0.3">
      <c r="A5" s="8" t="s">
        <v>1</v>
      </c>
      <c r="H5" s="8" t="s">
        <v>83</v>
      </c>
      <c r="O5" s="83">
        <v>96008195.920000002</v>
      </c>
      <c r="W5" s="84"/>
    </row>
    <row r="6" spans="1:24" ht="15.6" x14ac:dyDescent="0.3">
      <c r="A6" s="9" t="s">
        <v>3</v>
      </c>
      <c r="B6" s="10"/>
      <c r="C6" s="23"/>
      <c r="D6" s="11"/>
      <c r="E6" s="11"/>
      <c r="F6" s="11"/>
      <c r="G6" s="25"/>
      <c r="H6" s="9" t="s">
        <v>3</v>
      </c>
      <c r="I6" s="10"/>
      <c r="J6" s="23"/>
      <c r="K6" s="11"/>
      <c r="L6" s="11"/>
      <c r="M6" s="11"/>
      <c r="W6" s="84"/>
    </row>
    <row r="7" spans="1:24" ht="15.6" x14ac:dyDescent="0.3">
      <c r="A7" s="1" t="s">
        <v>4</v>
      </c>
      <c r="B7" s="4">
        <v>4</v>
      </c>
      <c r="C7" s="24"/>
      <c r="D7" s="5">
        <v>14649313.82</v>
      </c>
      <c r="E7" s="5"/>
      <c r="F7" s="5">
        <v>23567353</v>
      </c>
      <c r="G7" s="26"/>
      <c r="H7" s="48" t="s">
        <v>16</v>
      </c>
      <c r="I7" s="4">
        <v>13</v>
      </c>
      <c r="J7" s="24"/>
      <c r="K7" s="27">
        <v>14826055.18</v>
      </c>
      <c r="L7" s="5"/>
      <c r="M7" s="5">
        <v>17591632</v>
      </c>
      <c r="N7" s="5">
        <v>13609951.23</v>
      </c>
      <c r="O7" s="81"/>
      <c r="P7" s="83"/>
      <c r="Q7" s="150">
        <f t="shared" ref="Q7:Q12" si="0">M7-N7</f>
        <v>3981680.7699999996</v>
      </c>
      <c r="R7" s="83"/>
      <c r="S7" s="5">
        <v>17591632</v>
      </c>
      <c r="W7" s="5">
        <v>13609951.23</v>
      </c>
    </row>
    <row r="8" spans="1:24" ht="15.6" x14ac:dyDescent="0.3">
      <c r="A8" s="1" t="s">
        <v>81</v>
      </c>
      <c r="B8" s="4">
        <v>5</v>
      </c>
      <c r="C8" s="24"/>
      <c r="D8" s="5">
        <v>87577619.349999994</v>
      </c>
      <c r="E8" s="5"/>
      <c r="F8" s="5">
        <v>53526938</v>
      </c>
      <c r="G8" s="26"/>
      <c r="H8" s="48" t="s">
        <v>93</v>
      </c>
      <c r="I8" s="28">
        <v>13</v>
      </c>
      <c r="J8" s="24"/>
      <c r="K8" s="27">
        <v>14361865.439999999</v>
      </c>
      <c r="L8" s="5"/>
      <c r="M8" s="5">
        <v>10411646.41</v>
      </c>
      <c r="N8" s="84">
        <v>7900921</v>
      </c>
      <c r="O8" s="61"/>
      <c r="P8" s="84"/>
      <c r="Q8" s="149">
        <f t="shared" si="0"/>
        <v>2510725.41</v>
      </c>
      <c r="R8" s="84"/>
      <c r="S8" s="5">
        <f>10411646.41+2622712</f>
        <v>13034358.41</v>
      </c>
      <c r="W8" s="142">
        <v>20584330</v>
      </c>
    </row>
    <row r="9" spans="1:24" ht="15.6" x14ac:dyDescent="0.3">
      <c r="A9" s="1" t="s">
        <v>82</v>
      </c>
      <c r="B9" s="4">
        <v>6</v>
      </c>
      <c r="C9" s="24"/>
      <c r="D9" s="5">
        <v>8032620.5899999999</v>
      </c>
      <c r="E9" s="5"/>
      <c r="F9" s="5">
        <v>4728250</v>
      </c>
      <c r="G9" s="26"/>
      <c r="H9" s="48" t="s">
        <v>17</v>
      </c>
      <c r="I9" s="28">
        <v>13</v>
      </c>
      <c r="J9" s="24"/>
      <c r="K9" s="27">
        <v>1998523.11</v>
      </c>
      <c r="L9" s="5"/>
      <c r="M9" s="5">
        <v>1659020.91</v>
      </c>
      <c r="N9" s="140">
        <v>1668355.3299999982</v>
      </c>
      <c r="O9" s="61"/>
      <c r="Q9" s="141">
        <f t="shared" si="0"/>
        <v>-9334.4199999982957</v>
      </c>
      <c r="R9" s="141"/>
      <c r="S9" s="5">
        <v>1659020.91</v>
      </c>
      <c r="T9" s="140">
        <v>1668355.3299999982</v>
      </c>
      <c r="U9" s="141">
        <f>S9-T9</f>
        <v>-9334.4199999982957</v>
      </c>
      <c r="V9" s="84">
        <f>K9-M9</f>
        <v>339502.20000000019</v>
      </c>
      <c r="W9" s="142">
        <v>2231791</v>
      </c>
    </row>
    <row r="10" spans="1:24" ht="15.6" x14ac:dyDescent="0.3">
      <c r="A10" s="13" t="s">
        <v>15</v>
      </c>
      <c r="B10" s="4">
        <v>7</v>
      </c>
      <c r="C10" s="24"/>
      <c r="D10" s="15">
        <v>543638.49</v>
      </c>
      <c r="E10" s="15"/>
      <c r="F10" s="15">
        <v>429565</v>
      </c>
      <c r="G10" s="26"/>
      <c r="H10" s="48" t="s">
        <v>18</v>
      </c>
      <c r="I10" s="4">
        <v>13</v>
      </c>
      <c r="J10" s="24"/>
      <c r="K10" s="27">
        <v>2760405.56</v>
      </c>
      <c r="L10" s="5"/>
      <c r="M10" s="5">
        <v>2293968.79</v>
      </c>
      <c r="N10" s="142">
        <v>2231791</v>
      </c>
      <c r="O10" s="61"/>
      <c r="Q10" s="151">
        <f t="shared" si="0"/>
        <v>62177.790000000037</v>
      </c>
      <c r="R10" s="141"/>
      <c r="S10" s="5">
        <v>2293969</v>
      </c>
      <c r="T10" s="84">
        <v>4916680.79</v>
      </c>
      <c r="W10" s="142">
        <v>7800921</v>
      </c>
    </row>
    <row r="11" spans="1:24" ht="15.6" x14ac:dyDescent="0.3">
      <c r="A11" s="1" t="s">
        <v>5</v>
      </c>
      <c r="B11" s="4">
        <v>8</v>
      </c>
      <c r="C11" s="24"/>
      <c r="D11" s="15">
        <v>195449.26</v>
      </c>
      <c r="E11" s="15"/>
      <c r="F11" s="15">
        <v>396316</v>
      </c>
      <c r="G11" s="26"/>
      <c r="H11" s="48" t="s">
        <v>92</v>
      </c>
      <c r="I11" s="4">
        <v>13</v>
      </c>
      <c r="J11" s="24"/>
      <c r="K11" s="27">
        <v>59477989.439999998</v>
      </c>
      <c r="L11" s="5"/>
      <c r="M11" s="5">
        <v>41496152.310000002</v>
      </c>
      <c r="N11" s="140">
        <f>18915974.67+V19</f>
        <v>20750494.530000001</v>
      </c>
      <c r="O11" s="61"/>
      <c r="Q11" s="151">
        <f t="shared" si="0"/>
        <v>20745657.780000001</v>
      </c>
      <c r="R11" s="141"/>
      <c r="S11" s="5">
        <f>34919904.25+3953536.06</f>
        <v>38873440.310000002</v>
      </c>
      <c r="T11" s="84">
        <v>-190056.95999999999</v>
      </c>
      <c r="W11" s="142">
        <v>100000</v>
      </c>
      <c r="X11" s="109"/>
    </row>
    <row r="12" spans="1:24" ht="16.2" thickBot="1" x14ac:dyDescent="0.35">
      <c r="A12" s="1" t="s">
        <v>6</v>
      </c>
      <c r="B12" s="6">
        <v>9</v>
      </c>
      <c r="C12" s="20"/>
      <c r="D12" s="114">
        <v>5483196.6500000004</v>
      </c>
      <c r="E12" s="15"/>
      <c r="F12" s="114">
        <v>6795067</v>
      </c>
      <c r="G12" s="26"/>
      <c r="H12" s="48" t="s">
        <v>19</v>
      </c>
      <c r="I12" s="29">
        <v>13</v>
      </c>
      <c r="J12" s="20"/>
      <c r="K12" s="103">
        <v>1471994.78</v>
      </c>
      <c r="L12" s="5"/>
      <c r="M12" s="103">
        <v>317410</v>
      </c>
      <c r="N12" s="143">
        <v>689950</v>
      </c>
      <c r="O12" s="62"/>
      <c r="Q12" s="151">
        <f t="shared" si="0"/>
        <v>-372540</v>
      </c>
      <c r="R12" s="141"/>
      <c r="S12" s="103">
        <v>317410</v>
      </c>
      <c r="T12" s="84">
        <v>-2432655</v>
      </c>
      <c r="U12" s="135">
        <f>T12+T11</f>
        <v>-2622711.96</v>
      </c>
      <c r="W12" s="142">
        <v>1834520</v>
      </c>
      <c r="X12" s="109"/>
    </row>
    <row r="13" spans="1:24" s="17" customFormat="1" ht="16.2" thickBot="1" x14ac:dyDescent="0.35">
      <c r="A13" s="16"/>
      <c r="B13" s="21"/>
      <c r="C13" s="21"/>
      <c r="D13" s="18">
        <f>SUM(D7:D12)</f>
        <v>116481838.16</v>
      </c>
      <c r="E13" s="18"/>
      <c r="F13" s="18">
        <f>SUM(F7:F12)</f>
        <v>89443489</v>
      </c>
      <c r="G13" s="18"/>
      <c r="K13" s="18">
        <f>TRUNC((K14),0)</f>
        <v>94896833</v>
      </c>
      <c r="M13" s="18">
        <f>SUM(M7:M12)</f>
        <v>73769830.420000002</v>
      </c>
      <c r="N13" s="144">
        <f>SUM(N7:N12)</f>
        <v>46851463.090000004</v>
      </c>
      <c r="S13" s="18">
        <f>SUM(S7:S12)</f>
        <v>73769830.629999995</v>
      </c>
      <c r="T13" s="106">
        <f>SUM(T10:T12)</f>
        <v>2293968.83</v>
      </c>
      <c r="V13" s="106"/>
      <c r="W13" s="143">
        <v>689950</v>
      </c>
    </row>
    <row r="14" spans="1:24" ht="15.6" x14ac:dyDescent="0.3">
      <c r="A14" s="1"/>
      <c r="B14" s="1"/>
      <c r="C14" s="21"/>
      <c r="D14" s="130"/>
      <c r="E14" s="1"/>
      <c r="F14" s="1"/>
      <c r="G14" s="21"/>
      <c r="H14" s="19"/>
      <c r="I14" s="20"/>
      <c r="J14" s="20"/>
      <c r="K14" s="127">
        <f>SUM(K7:K12)</f>
        <v>94896833.50999999</v>
      </c>
      <c r="L14" s="18"/>
      <c r="S14" s="128"/>
      <c r="W14" s="140">
        <f>SUM(W7:W13)</f>
        <v>46851463.230000004</v>
      </c>
    </row>
    <row r="15" spans="1:24" ht="15.6" x14ac:dyDescent="0.3">
      <c r="A15" s="12" t="s">
        <v>7</v>
      </c>
      <c r="B15" s="10"/>
      <c r="C15" s="23"/>
      <c r="D15" s="131"/>
      <c r="E15" s="11"/>
      <c r="F15" s="11"/>
      <c r="G15" s="25"/>
      <c r="H15" s="12" t="s">
        <v>7</v>
      </c>
      <c r="I15" s="10"/>
      <c r="J15" s="23"/>
      <c r="K15" s="11"/>
      <c r="L15" s="11"/>
      <c r="M15" s="11"/>
      <c r="S15" s="128"/>
      <c r="V15" s="84">
        <f>W14-N13</f>
        <v>0.14000000059604645</v>
      </c>
    </row>
    <row r="16" spans="1:24" ht="15.6" x14ac:dyDescent="0.3">
      <c r="A16" s="14" t="s">
        <v>8</v>
      </c>
      <c r="B16" s="6">
        <v>10</v>
      </c>
      <c r="C16" s="23"/>
      <c r="D16" s="136">
        <v>722497.94</v>
      </c>
      <c r="E16" s="15"/>
      <c r="F16" s="15">
        <v>935879</v>
      </c>
      <c r="G16" s="27"/>
      <c r="H16" s="13" t="s">
        <v>20</v>
      </c>
      <c r="I16" s="28">
        <v>13</v>
      </c>
      <c r="J16" s="24"/>
      <c r="K16" s="103">
        <v>1410852</v>
      </c>
      <c r="L16" s="5"/>
      <c r="M16" s="103">
        <v>3547416</v>
      </c>
      <c r="S16" s="129"/>
    </row>
    <row r="17" spans="1:23" ht="15.6" x14ac:dyDescent="0.3">
      <c r="A17" s="1" t="s">
        <v>10</v>
      </c>
      <c r="B17" s="4">
        <v>11</v>
      </c>
      <c r="C17" s="24"/>
      <c r="D17" s="137">
        <v>9363990.8900000006</v>
      </c>
      <c r="E17" s="5"/>
      <c r="F17" s="5">
        <v>11095980</v>
      </c>
      <c r="G17" s="26"/>
      <c r="H17" s="1"/>
      <c r="I17" s="4"/>
      <c r="J17" s="24"/>
      <c r="K17" s="18">
        <f>K16</f>
        <v>1410852</v>
      </c>
      <c r="L17" s="18"/>
      <c r="M17" s="18">
        <f>M16</f>
        <v>3547416</v>
      </c>
      <c r="Q17" s="109"/>
      <c r="R17" s="109"/>
      <c r="S17" s="129">
        <f>K10-M10</f>
        <v>466436.77</v>
      </c>
    </row>
    <row r="18" spans="1:23" ht="15.6" x14ac:dyDescent="0.3">
      <c r="A18" s="1" t="s">
        <v>11</v>
      </c>
      <c r="B18" s="4">
        <v>12</v>
      </c>
      <c r="C18" s="24"/>
      <c r="D18" s="138">
        <v>574336.43999999994</v>
      </c>
      <c r="E18" s="5"/>
      <c r="F18" s="103">
        <v>998967</v>
      </c>
      <c r="G18" s="26"/>
      <c r="H18" s="1"/>
      <c r="I18" s="4"/>
      <c r="J18" s="24"/>
      <c r="K18" s="5"/>
      <c r="L18" s="5"/>
      <c r="M18" s="5"/>
      <c r="Q18" s="109"/>
      <c r="R18" s="109"/>
      <c r="S18" s="128"/>
    </row>
    <row r="19" spans="1:23" ht="15.6" x14ac:dyDescent="0.3">
      <c r="A19" s="16"/>
      <c r="B19" s="17"/>
      <c r="D19" s="139">
        <f>SUM(D16:D18)</f>
        <v>10660825.27</v>
      </c>
      <c r="E19" s="18"/>
      <c r="F19" s="18">
        <f>SUM(F16:F18)</f>
        <v>13030826</v>
      </c>
      <c r="G19" s="26"/>
      <c r="H19" s="12" t="s">
        <v>9</v>
      </c>
      <c r="I19" s="28">
        <v>14</v>
      </c>
      <c r="J19" s="23"/>
      <c r="K19" s="11"/>
      <c r="L19" s="11"/>
      <c r="M19" s="11"/>
      <c r="S19" s="128"/>
      <c r="V19" s="149">
        <v>1834519.86</v>
      </c>
    </row>
    <row r="20" spans="1:23" ht="15.6" x14ac:dyDescent="0.3">
      <c r="A20" s="1"/>
      <c r="B20" s="6"/>
      <c r="C20" s="20"/>
      <c r="D20" s="132"/>
      <c r="E20" s="5"/>
      <c r="F20" s="5"/>
      <c r="G20" s="26"/>
      <c r="H20" s="13" t="s">
        <v>21</v>
      </c>
      <c r="I20" s="6"/>
      <c r="J20" s="20"/>
      <c r="K20" s="5">
        <v>45144417</v>
      </c>
      <c r="L20" s="5"/>
      <c r="M20" s="5">
        <v>45144417</v>
      </c>
      <c r="S20" s="84"/>
    </row>
    <row r="21" spans="1:23" ht="15.6" x14ac:dyDescent="0.3">
      <c r="A21" s="1"/>
      <c r="B21" s="6"/>
      <c r="C21" s="20"/>
      <c r="D21" s="132"/>
      <c r="E21" s="5"/>
      <c r="F21" s="5"/>
      <c r="G21" s="26"/>
      <c r="H21" s="13" t="s">
        <v>22</v>
      </c>
      <c r="I21" s="6"/>
      <c r="J21" s="20"/>
      <c r="K21" s="5">
        <v>49574</v>
      </c>
      <c r="L21" s="5"/>
      <c r="M21" s="5">
        <v>49574</v>
      </c>
      <c r="S21" s="84"/>
    </row>
    <row r="22" spans="1:23" ht="15.6" x14ac:dyDescent="0.3">
      <c r="A22" s="1"/>
      <c r="B22" s="4"/>
      <c r="C22" s="24"/>
      <c r="D22" s="132"/>
      <c r="E22" s="5"/>
      <c r="F22" s="5"/>
      <c r="G22" s="26"/>
      <c r="H22" s="13" t="s">
        <v>23</v>
      </c>
      <c r="J22" s="7"/>
      <c r="K22" s="104">
        <v>-14359012.93</v>
      </c>
      <c r="L22" s="31"/>
      <c r="M22" s="104">
        <v>-20036922</v>
      </c>
      <c r="P22" s="59"/>
      <c r="Q22" s="59"/>
      <c r="R22" s="59"/>
      <c r="S22" s="84"/>
      <c r="T22" s="5">
        <f>4916680.79-2622712</f>
        <v>2293968.79</v>
      </c>
      <c r="U22" s="5">
        <v>2231790.5299999998</v>
      </c>
      <c r="V22" s="84">
        <f>T22-U22</f>
        <v>62178.260000000242</v>
      </c>
    </row>
    <row r="23" spans="1:23" s="17" customFormat="1" ht="15.6" x14ac:dyDescent="0.3">
      <c r="A23" s="16"/>
      <c r="D23" s="133"/>
      <c r="E23" s="18"/>
      <c r="F23" s="18"/>
      <c r="G23" s="18"/>
      <c r="H23" s="19"/>
      <c r="I23" s="20"/>
      <c r="J23" s="20"/>
      <c r="K23" s="18">
        <f>SUM(K20:K22)</f>
        <v>30834978.07</v>
      </c>
      <c r="L23" s="32"/>
      <c r="M23" s="32">
        <f>SUM(M20:M22)</f>
        <v>25157069</v>
      </c>
      <c r="N23" s="106"/>
      <c r="P23" s="60"/>
      <c r="Q23" s="60"/>
      <c r="R23" s="60"/>
      <c r="S23" s="106"/>
      <c r="T23" s="106"/>
      <c r="V23" s="106"/>
    </row>
    <row r="24" spans="1:23" ht="15.6" x14ac:dyDescent="0.3">
      <c r="D24" s="134"/>
      <c r="K24" s="109"/>
      <c r="T24" s="146"/>
      <c r="U24" s="146"/>
      <c r="V24" s="146"/>
    </row>
    <row r="25" spans="1:23" ht="15.6" x14ac:dyDescent="0.3">
      <c r="A25" s="152" t="s">
        <v>12</v>
      </c>
      <c r="B25" s="17"/>
      <c r="D25" s="77">
        <f>D13+D19</f>
        <v>127142663.42999999</v>
      </c>
      <c r="E25" s="18"/>
      <c r="F25" s="77">
        <f>F13+F19</f>
        <v>102474315</v>
      </c>
      <c r="G25" s="18"/>
      <c r="H25" s="153" t="s">
        <v>13</v>
      </c>
      <c r="I25" s="17"/>
      <c r="K25" s="77">
        <f>K13+K17+K23</f>
        <v>127142663.06999999</v>
      </c>
      <c r="L25" s="18"/>
      <c r="M25" s="77">
        <f>M13+M17+M23</f>
        <v>102474315.42</v>
      </c>
      <c r="T25" s="146">
        <v>2024</v>
      </c>
      <c r="U25" s="146"/>
      <c r="V25" s="146">
        <v>2023</v>
      </c>
    </row>
    <row r="26" spans="1:23" ht="11.4" customHeight="1" x14ac:dyDescent="0.3">
      <c r="T26" s="146"/>
      <c r="U26" s="146"/>
      <c r="V26" s="146"/>
      <c r="W26" s="140"/>
    </row>
    <row r="27" spans="1:23" s="2" customFormat="1" ht="14.4" customHeight="1" x14ac:dyDescent="0.3">
      <c r="A27" s="178" t="s">
        <v>14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54"/>
      <c r="Q27" s="115"/>
      <c r="R27" s="115"/>
      <c r="T27" s="146"/>
      <c r="U27" s="146"/>
      <c r="V27" s="146"/>
      <c r="W27" s="140"/>
    </row>
    <row r="28" spans="1:23" s="162" customFormat="1" ht="19.8" customHeight="1" x14ac:dyDescent="0.3">
      <c r="A28" s="159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54"/>
      <c r="T28" s="146"/>
      <c r="U28" s="146"/>
      <c r="V28" s="146"/>
      <c r="W28" s="140"/>
    </row>
    <row r="29" spans="1:23" s="162" customFormat="1" ht="14.4" customHeight="1" x14ac:dyDescent="0.3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54"/>
      <c r="T29" s="146"/>
      <c r="U29" s="146"/>
      <c r="V29" s="146"/>
      <c r="W29" s="140"/>
    </row>
    <row r="30" spans="1:23" s="2" customFormat="1" ht="15.6" x14ac:dyDescent="0.3">
      <c r="K30" s="54"/>
      <c r="N30" s="54"/>
      <c r="Q30" s="115"/>
      <c r="R30" s="115"/>
      <c r="T30" s="146"/>
      <c r="U30" s="146"/>
      <c r="V30" s="146"/>
      <c r="W30" s="140"/>
    </row>
    <row r="31" spans="1:23" s="2" customFormat="1" ht="15.6" x14ac:dyDescent="0.3">
      <c r="N31" s="54"/>
      <c r="Q31" s="115"/>
      <c r="R31" s="115"/>
      <c r="T31" s="146"/>
      <c r="U31" s="146"/>
      <c r="V31" s="146"/>
      <c r="W31" s="140"/>
    </row>
    <row r="32" spans="1:23" s="158" customFormat="1" ht="15.6" customHeight="1" x14ac:dyDescent="0.3">
      <c r="A32" s="173" t="s">
        <v>103</v>
      </c>
      <c r="B32" s="174"/>
      <c r="C32" s="162"/>
      <c r="D32" s="173" t="s">
        <v>105</v>
      </c>
      <c r="E32" s="174"/>
      <c r="F32" s="174"/>
      <c r="G32" s="162"/>
      <c r="H32" s="182" t="s">
        <v>104</v>
      </c>
      <c r="I32" s="173" t="s">
        <v>106</v>
      </c>
      <c r="J32" s="174"/>
      <c r="K32" s="174"/>
      <c r="L32" s="174"/>
      <c r="M32" s="174"/>
      <c r="N32" s="54"/>
      <c r="T32" s="146"/>
      <c r="U32" s="146"/>
      <c r="V32" s="146"/>
      <c r="W32" s="140"/>
    </row>
    <row r="33" spans="1:22" s="2" customFormat="1" ht="15.6" customHeight="1" x14ac:dyDescent="0.3">
      <c r="A33" s="174"/>
      <c r="B33" s="174"/>
      <c r="C33" s="161"/>
      <c r="D33" s="174"/>
      <c r="E33" s="174"/>
      <c r="F33" s="174"/>
      <c r="G33" s="161"/>
      <c r="H33" s="183"/>
      <c r="I33" s="174"/>
      <c r="J33" s="174"/>
      <c r="K33" s="174"/>
      <c r="L33" s="174"/>
      <c r="M33" s="174"/>
      <c r="N33" s="54"/>
      <c r="Q33" s="115"/>
      <c r="R33" s="115"/>
      <c r="T33" s="146"/>
      <c r="U33" s="146"/>
      <c r="V33" s="146"/>
    </row>
    <row r="34" spans="1:22" s="2" customFormat="1" ht="7.8" customHeight="1" x14ac:dyDescent="0.3">
      <c r="A34" s="174"/>
      <c r="B34" s="174"/>
      <c r="C34" s="161"/>
      <c r="D34" s="174"/>
      <c r="E34" s="174"/>
      <c r="F34" s="174"/>
      <c r="G34" s="162"/>
      <c r="H34" s="183"/>
      <c r="I34" s="174"/>
      <c r="J34" s="174"/>
      <c r="K34" s="174"/>
      <c r="L34" s="174"/>
      <c r="M34" s="174"/>
      <c r="N34" s="108"/>
      <c r="Q34" s="115"/>
      <c r="R34" s="115"/>
      <c r="T34" s="146"/>
      <c r="U34" s="146"/>
      <c r="V34" s="146"/>
    </row>
    <row r="35" spans="1:22" s="2" customFormat="1" ht="15.6" x14ac:dyDescent="0.3">
      <c r="A35" s="58"/>
      <c r="H35" s="158"/>
      <c r="J35" s="158"/>
      <c r="K35" s="157"/>
      <c r="L35" s="39"/>
      <c r="N35" s="54"/>
      <c r="Q35" s="115"/>
      <c r="R35" s="115"/>
      <c r="T35" s="147">
        <v>2322152.2200000002</v>
      </c>
      <c r="U35" s="146"/>
      <c r="V35" s="147">
        <v>1309179.75</v>
      </c>
    </row>
    <row r="36" spans="1:22" s="2" customFormat="1" ht="15.6" x14ac:dyDescent="0.3">
      <c r="A36" s="58"/>
      <c r="E36" s="162"/>
      <c r="F36" s="164"/>
      <c r="G36" s="162"/>
      <c r="H36" s="158"/>
      <c r="J36" s="158"/>
      <c r="K36" s="157"/>
      <c r="L36" s="39"/>
      <c r="N36" s="54"/>
      <c r="Q36" s="115"/>
      <c r="R36" s="115"/>
      <c r="T36" s="147">
        <v>10696060.51</v>
      </c>
      <c r="U36" s="146"/>
      <c r="V36" s="147">
        <v>6030161.21</v>
      </c>
    </row>
    <row r="37" spans="1:22" s="2" customFormat="1" ht="15.6" x14ac:dyDescent="0.3">
      <c r="A37" s="58"/>
      <c r="E37" s="162"/>
      <c r="F37" s="165"/>
      <c r="G37" s="161"/>
      <c r="H37" s="182"/>
      <c r="J37" s="158"/>
      <c r="K37" s="162"/>
      <c r="L37" s="162"/>
      <c r="M37" s="164"/>
      <c r="N37" s="162"/>
      <c r="O37" s="162"/>
      <c r="Q37" s="115"/>
      <c r="R37" s="115"/>
      <c r="T37" s="147"/>
      <c r="U37" s="146"/>
      <c r="V37" s="147"/>
    </row>
    <row r="38" spans="1:22" s="2" customFormat="1" ht="15.6" x14ac:dyDescent="0.3">
      <c r="A38" s="58"/>
      <c r="E38" s="162"/>
      <c r="F38" s="165"/>
      <c r="G38" s="161"/>
      <c r="H38" s="183"/>
      <c r="I38" s="158"/>
      <c r="J38" s="157"/>
      <c r="K38" s="162"/>
      <c r="L38" s="160"/>
      <c r="M38" s="165"/>
      <c r="N38" s="160"/>
      <c r="O38" s="160"/>
      <c r="Q38" s="115"/>
      <c r="R38" s="115"/>
      <c r="T38" s="147"/>
      <c r="U38" s="146"/>
      <c r="V38" s="147"/>
    </row>
    <row r="39" spans="1:22" s="2" customFormat="1" ht="15.6" x14ac:dyDescent="0.3">
      <c r="A39" s="39"/>
      <c r="B39" s="39"/>
      <c r="C39" s="39"/>
      <c r="H39" s="183"/>
      <c r="K39" s="162"/>
      <c r="L39" s="160"/>
      <c r="M39" s="165"/>
      <c r="N39" s="160"/>
      <c r="O39" s="160"/>
      <c r="Q39" s="115"/>
      <c r="R39" s="115"/>
      <c r="T39" s="147"/>
      <c r="U39" s="146"/>
      <c r="V39" s="147"/>
    </row>
    <row r="40" spans="1:22" s="158" customFormat="1" ht="15.6" x14ac:dyDescent="0.3">
      <c r="A40" s="157"/>
      <c r="B40" s="157"/>
      <c r="C40" s="157"/>
      <c r="N40" s="54"/>
      <c r="T40" s="147"/>
      <c r="U40" s="146"/>
      <c r="V40" s="147"/>
    </row>
    <row r="41" spans="1:22" s="2" customFormat="1" ht="15.6" customHeight="1" x14ac:dyDescent="0.3">
      <c r="A41" s="175"/>
      <c r="B41" s="175"/>
      <c r="C41" s="175"/>
      <c r="D41" s="175"/>
      <c r="E41" s="175"/>
      <c r="F41" s="175"/>
      <c r="H41" s="181"/>
      <c r="I41" s="181"/>
      <c r="J41" s="181"/>
      <c r="K41" s="181"/>
      <c r="L41" s="181"/>
      <c r="M41" s="181"/>
      <c r="N41" s="54"/>
      <c r="Q41" s="115"/>
      <c r="R41" s="115"/>
      <c r="T41" s="148">
        <f>SUM(T35:T39)</f>
        <v>13018212.73</v>
      </c>
      <c r="U41" s="146"/>
      <c r="V41" s="148">
        <f>SUM(V35:V39)</f>
        <v>7339340.96</v>
      </c>
    </row>
    <row r="42" spans="1:22" ht="15.6" x14ac:dyDescent="0.3">
      <c r="T42" s="147" t="e">
        <f>#REF!-T41</f>
        <v>#REF!</v>
      </c>
      <c r="U42" s="146"/>
      <c r="V42" s="145" t="e">
        <f>#REF!-V41</f>
        <v>#REF!</v>
      </c>
    </row>
    <row r="43" spans="1:22" ht="15.6" x14ac:dyDescent="0.3">
      <c r="J43" s="7"/>
      <c r="T43" s="146"/>
      <c r="U43" s="146"/>
      <c r="V43" s="146"/>
    </row>
    <row r="44" spans="1:22" ht="15.6" x14ac:dyDescent="0.3">
      <c r="J44" s="7"/>
      <c r="T44" s="146"/>
      <c r="U44" s="146"/>
      <c r="V44" s="146"/>
    </row>
    <row r="45" spans="1:22" ht="15.6" x14ac:dyDescent="0.3">
      <c r="J45" s="7"/>
      <c r="T45" s="146"/>
      <c r="U45" s="146"/>
      <c r="V45" s="146"/>
    </row>
    <row r="46" spans="1:22" ht="15.6" x14ac:dyDescent="0.3">
      <c r="T46" s="146"/>
      <c r="U46" s="146"/>
      <c r="V46" s="146"/>
    </row>
    <row r="47" spans="1:22" ht="15.6" x14ac:dyDescent="0.3">
      <c r="T47" s="146"/>
      <c r="U47" s="146"/>
      <c r="V47" s="145"/>
    </row>
  </sheetData>
  <mergeCells count="10">
    <mergeCell ref="I32:M34"/>
    <mergeCell ref="A41:F41"/>
    <mergeCell ref="A1:M1"/>
    <mergeCell ref="A27:M27"/>
    <mergeCell ref="A2:M2"/>
    <mergeCell ref="H41:M41"/>
    <mergeCell ref="A32:B34"/>
    <mergeCell ref="D32:F34"/>
    <mergeCell ref="H32:H34"/>
    <mergeCell ref="H37:H39"/>
  </mergeCells>
  <pageMargins left="0.75" right="0.75" top="1" bottom="1" header="0.5" footer="0.5"/>
  <pageSetup paperSize="9" scale="61" orientation="landscape" r:id="rId1"/>
  <ignoredErrors>
    <ignoredError sqref="L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>
      <selection activeCell="S17" sqref="S17"/>
    </sheetView>
  </sheetViews>
  <sheetFormatPr defaultRowHeight="14.4" x14ac:dyDescent="0.3"/>
  <cols>
    <col min="1" max="1" width="54.77734375" bestFit="1" customWidth="1"/>
    <col min="2" max="2" width="6.5546875" style="37" bestFit="1" customWidth="1"/>
    <col min="3" max="3" width="1.77734375" customWidth="1"/>
    <col min="4" max="4" width="16.5546875" bestFit="1" customWidth="1"/>
    <col min="5" max="5" width="1.77734375" customWidth="1"/>
    <col min="6" max="6" width="14.44140625" customWidth="1"/>
  </cols>
  <sheetData>
    <row r="1" spans="1:6" ht="17.399999999999999" x14ac:dyDescent="0.3">
      <c r="A1" s="184" t="s">
        <v>100</v>
      </c>
      <c r="B1" s="185"/>
      <c r="C1" s="185"/>
      <c r="D1" s="185"/>
      <c r="E1" s="185"/>
      <c r="F1" s="185"/>
    </row>
    <row r="2" spans="1:6" ht="15.6" x14ac:dyDescent="0.3">
      <c r="A2" s="186" t="s">
        <v>33</v>
      </c>
      <c r="B2" s="186"/>
      <c r="C2" s="186"/>
      <c r="D2" s="186"/>
      <c r="E2" s="186"/>
      <c r="F2" s="186"/>
    </row>
    <row r="4" spans="1:6" ht="15.6" x14ac:dyDescent="0.3">
      <c r="A4" s="35"/>
      <c r="B4" s="64" t="s">
        <v>2</v>
      </c>
      <c r="C4" s="3"/>
      <c r="D4" s="63">
        <v>2025</v>
      </c>
      <c r="E4" s="36"/>
      <c r="F4" s="63">
        <v>2024</v>
      </c>
    </row>
    <row r="5" spans="1:6" ht="15.6" x14ac:dyDescent="0.3">
      <c r="A5" s="33" t="s">
        <v>24</v>
      </c>
      <c r="B5" s="154">
        <v>15</v>
      </c>
      <c r="C5" s="39"/>
      <c r="D5" s="116">
        <v>150741870.91999999</v>
      </c>
      <c r="E5" s="40"/>
      <c r="F5" s="40">
        <v>136009915</v>
      </c>
    </row>
    <row r="6" spans="1:6" ht="15.6" x14ac:dyDescent="0.3">
      <c r="A6" s="33" t="s">
        <v>25</v>
      </c>
      <c r="B6" s="154">
        <v>17</v>
      </c>
      <c r="C6" s="39"/>
      <c r="D6" s="117">
        <f>-111038411.38</f>
        <v>-111038411.38</v>
      </c>
      <c r="E6" s="40"/>
      <c r="F6" s="105">
        <v>-107273513</v>
      </c>
    </row>
    <row r="7" spans="1:6" ht="15.6" x14ac:dyDescent="0.3">
      <c r="A7" s="34" t="s">
        <v>26</v>
      </c>
      <c r="B7" s="154"/>
      <c r="C7" s="39"/>
      <c r="D7" s="118">
        <f>ROUND((D5+D6),0)</f>
        <v>39703460</v>
      </c>
      <c r="E7" s="41"/>
      <c r="F7" s="41">
        <f>SUM(F5:F6)</f>
        <v>28736402</v>
      </c>
    </row>
    <row r="8" spans="1:6" ht="15.6" x14ac:dyDescent="0.3">
      <c r="A8" s="33" t="s">
        <v>96</v>
      </c>
      <c r="B8" s="154">
        <v>15</v>
      </c>
      <c r="C8" s="39"/>
      <c r="D8" s="116">
        <v>26049250.84</v>
      </c>
      <c r="E8" s="41"/>
      <c r="F8" s="40">
        <v>10306047</v>
      </c>
    </row>
    <row r="9" spans="1:6" ht="15.6" x14ac:dyDescent="0.3">
      <c r="A9" s="33" t="s">
        <v>34</v>
      </c>
      <c r="B9" s="154">
        <v>17</v>
      </c>
      <c r="C9" s="39"/>
      <c r="D9" s="116">
        <v>-23678889.120000001</v>
      </c>
      <c r="E9" s="41"/>
      <c r="F9" s="40">
        <v>-6365794</v>
      </c>
    </row>
    <row r="10" spans="1:6" ht="15.6" x14ac:dyDescent="0.3">
      <c r="A10" s="33" t="s">
        <v>35</v>
      </c>
      <c r="B10" s="154">
        <v>17</v>
      </c>
      <c r="C10" s="39"/>
      <c r="D10" s="116">
        <v>-39195527.670000002</v>
      </c>
      <c r="E10" s="41"/>
      <c r="F10" s="40">
        <v>-30201495</v>
      </c>
    </row>
    <row r="11" spans="1:6" ht="15.6" x14ac:dyDescent="0.3">
      <c r="A11" s="33" t="s">
        <v>36</v>
      </c>
      <c r="B11" s="154"/>
      <c r="C11" s="39"/>
      <c r="D11" s="119">
        <v>-769088.93</v>
      </c>
      <c r="E11" s="41"/>
      <c r="F11" s="40">
        <v>-1077918</v>
      </c>
    </row>
    <row r="12" spans="1:6" ht="15.6" x14ac:dyDescent="0.3">
      <c r="A12" s="33" t="s">
        <v>37</v>
      </c>
      <c r="B12" s="154">
        <v>17</v>
      </c>
      <c r="C12" s="39"/>
      <c r="D12" s="116">
        <v>-1723508.64</v>
      </c>
      <c r="E12" s="41"/>
      <c r="F12" s="40">
        <v>-2119016</v>
      </c>
    </row>
    <row r="13" spans="1:6" ht="15.6" x14ac:dyDescent="0.3">
      <c r="A13" s="33" t="s">
        <v>38</v>
      </c>
      <c r="B13" s="154">
        <v>17</v>
      </c>
      <c r="C13" s="39"/>
      <c r="D13" s="116">
        <v>-114761.84</v>
      </c>
      <c r="E13" s="41"/>
      <c r="F13" s="40">
        <v>-7587131.0999999996</v>
      </c>
    </row>
    <row r="14" spans="1:6" ht="15.6" x14ac:dyDescent="0.3">
      <c r="A14" s="33" t="s">
        <v>39</v>
      </c>
      <c r="B14" s="154">
        <v>15</v>
      </c>
      <c r="C14" s="39"/>
      <c r="D14" s="116">
        <v>3217637.26</v>
      </c>
      <c r="E14" s="41"/>
      <c r="F14" s="40">
        <v>822484</v>
      </c>
    </row>
    <row r="15" spans="1:6" ht="15.6" x14ac:dyDescent="0.3">
      <c r="A15" s="33" t="s">
        <v>40</v>
      </c>
      <c r="B15" s="154">
        <v>17</v>
      </c>
      <c r="C15" s="39"/>
      <c r="D15" s="116">
        <v>-22274.43</v>
      </c>
      <c r="E15" s="41"/>
      <c r="F15" s="40">
        <v>-101538</v>
      </c>
    </row>
    <row r="16" spans="1:6" ht="15.6" x14ac:dyDescent="0.3">
      <c r="A16" s="33" t="s">
        <v>41</v>
      </c>
      <c r="B16" s="154">
        <v>15</v>
      </c>
      <c r="C16" s="39"/>
      <c r="D16" s="117">
        <f>95180.3</f>
        <v>95180.3</v>
      </c>
      <c r="E16" s="40"/>
      <c r="F16" s="105">
        <v>272043</v>
      </c>
    </row>
    <row r="17" spans="1:6" ht="15.6" x14ac:dyDescent="0.3">
      <c r="A17" s="34" t="s">
        <v>27</v>
      </c>
      <c r="B17" s="154"/>
      <c r="C17" s="39"/>
      <c r="D17" s="118">
        <f>ROUND((D7+D8+D9+D10+D11+D12+D13+D14+D15+D16),0)</f>
        <v>3561478</v>
      </c>
      <c r="E17" s="41"/>
      <c r="F17" s="118">
        <f>ROUND((F7+F8+F9+F10+F11+F12+F13+F14+F15+F16),0)</f>
        <v>-7315916</v>
      </c>
    </row>
    <row r="18" spans="1:6" ht="15.6" x14ac:dyDescent="0.3">
      <c r="A18" s="33" t="s">
        <v>28</v>
      </c>
      <c r="B18" s="154">
        <v>15</v>
      </c>
      <c r="C18" s="39"/>
      <c r="D18" s="116">
        <v>3201863.46</v>
      </c>
      <c r="E18" s="40"/>
      <c r="F18" s="40">
        <v>1191259</v>
      </c>
    </row>
    <row r="19" spans="1:6" ht="15.6" x14ac:dyDescent="0.3">
      <c r="A19" s="33" t="s">
        <v>29</v>
      </c>
      <c r="B19" s="38"/>
      <c r="C19" s="39"/>
      <c r="D19" s="120">
        <v>-137628.48000000001</v>
      </c>
      <c r="E19" s="42"/>
      <c r="F19" s="42">
        <v>-66237</v>
      </c>
    </row>
    <row r="20" spans="1:6" ht="15.6" x14ac:dyDescent="0.3">
      <c r="A20" s="34" t="s">
        <v>30</v>
      </c>
      <c r="B20" s="38"/>
      <c r="C20" s="39"/>
      <c r="D20" s="121">
        <f>ROUND((D17+D18+D19),0)</f>
        <v>6625713</v>
      </c>
      <c r="E20" s="42"/>
      <c r="F20" s="121">
        <f>ROUND((F17+F18+F19),0)</f>
        <v>-6190894</v>
      </c>
    </row>
    <row r="21" spans="1:6" ht="15.6" x14ac:dyDescent="0.3">
      <c r="A21" s="33" t="s">
        <v>42</v>
      </c>
      <c r="B21" s="38">
        <v>18</v>
      </c>
      <c r="C21" s="39"/>
      <c r="D21" s="122">
        <v>-2139424.6</v>
      </c>
      <c r="E21" s="40"/>
      <c r="F21" s="40">
        <v>-3558951</v>
      </c>
    </row>
    <row r="22" spans="1:6" ht="15.6" x14ac:dyDescent="0.3">
      <c r="A22" s="123" t="s">
        <v>31</v>
      </c>
      <c r="B22" s="154"/>
      <c r="C22" s="124"/>
      <c r="D22" s="123">
        <f>ROUND((D20+D21),0)</f>
        <v>4486288</v>
      </c>
      <c r="E22" s="125"/>
      <c r="F22" s="78">
        <f>F20+F21</f>
        <v>-9749845</v>
      </c>
    </row>
    <row r="23" spans="1:6" ht="15.6" x14ac:dyDescent="0.3">
      <c r="A23" s="34" t="s">
        <v>32</v>
      </c>
      <c r="B23" s="38"/>
      <c r="C23" s="39"/>
      <c r="D23" s="43">
        <f>D22/122145921*1000</f>
        <v>36.728921958842982</v>
      </c>
      <c r="E23" s="44"/>
      <c r="F23" s="43">
        <f>F22/122145921*1000</f>
        <v>-79.821290143614377</v>
      </c>
    </row>
    <row r="25" spans="1:6" s="2" customFormat="1" x14ac:dyDescent="0.3">
      <c r="A25" s="178" t="s">
        <v>14</v>
      </c>
      <c r="B25" s="187"/>
      <c r="C25" s="187"/>
      <c r="D25" s="187"/>
      <c r="E25" s="187"/>
      <c r="F25" s="187"/>
    </row>
    <row r="26" spans="1:6" s="2" customFormat="1" x14ac:dyDescent="0.3"/>
    <row r="27" spans="1:6" s="2" customFormat="1" x14ac:dyDescent="0.3"/>
    <row r="28" spans="1:6" s="2" customFormat="1" x14ac:dyDescent="0.3"/>
    <row r="29" spans="1:6" s="2" customFormat="1" x14ac:dyDescent="0.3"/>
    <row r="30" spans="1:6" s="2" customFormat="1" ht="15.6" customHeight="1" x14ac:dyDescent="0.3">
      <c r="A30" s="175" t="s">
        <v>107</v>
      </c>
      <c r="B30" s="175" t="s">
        <v>109</v>
      </c>
      <c r="C30" s="175"/>
      <c r="D30" s="175"/>
      <c r="E30" s="175"/>
      <c r="F30" s="175"/>
    </row>
    <row r="31" spans="1:6" s="2" customFormat="1" ht="15.6" customHeight="1" x14ac:dyDescent="0.3">
      <c r="A31" s="175"/>
      <c r="B31" s="175"/>
      <c r="C31" s="175"/>
      <c r="D31" s="175"/>
      <c r="E31" s="175"/>
      <c r="F31" s="175"/>
    </row>
    <row r="32" spans="1:6" s="2" customFormat="1" ht="15.6" customHeight="1" x14ac:dyDescent="0.3">
      <c r="A32" s="175"/>
      <c r="B32" s="175"/>
      <c r="C32" s="175"/>
      <c r="D32" s="175"/>
      <c r="E32" s="175"/>
      <c r="F32" s="175"/>
    </row>
    <row r="33" spans="1:6" s="2" customFormat="1" ht="15.6" x14ac:dyDescent="0.3">
      <c r="A33" s="58"/>
      <c r="B33" s="39"/>
      <c r="C33" s="39"/>
      <c r="D33" s="58"/>
      <c r="E33" s="39"/>
      <c r="F33" s="39"/>
    </row>
    <row r="34" spans="1:6" s="2" customFormat="1" ht="15.6" x14ac:dyDescent="0.3">
      <c r="A34" s="58"/>
      <c r="B34" s="39"/>
      <c r="C34" s="39"/>
      <c r="D34" s="58"/>
      <c r="E34" s="39"/>
      <c r="F34" s="39"/>
    </row>
    <row r="35" spans="1:6" s="2" customFormat="1" ht="15.6" x14ac:dyDescent="0.3">
      <c r="A35" s="58"/>
      <c r="B35" s="39"/>
      <c r="C35" s="39"/>
      <c r="D35" s="58"/>
      <c r="E35" s="39"/>
      <c r="F35" s="39"/>
    </row>
    <row r="36" spans="1:6" s="2" customFormat="1" ht="15.6" x14ac:dyDescent="0.3">
      <c r="A36" s="163"/>
      <c r="B36" s="39"/>
      <c r="C36" s="39"/>
      <c r="D36" s="39"/>
      <c r="E36" s="39"/>
      <c r="F36" s="39"/>
    </row>
    <row r="37" spans="1:6" s="2" customFormat="1" ht="15.6" customHeight="1" x14ac:dyDescent="0.3">
      <c r="A37" s="175" t="s">
        <v>110</v>
      </c>
      <c r="B37" s="175" t="s">
        <v>111</v>
      </c>
      <c r="C37" s="175"/>
      <c r="D37" s="175"/>
      <c r="E37" s="175"/>
      <c r="F37" s="175"/>
    </row>
    <row r="38" spans="1:6" s="2" customFormat="1" x14ac:dyDescent="0.3">
      <c r="A38" s="175"/>
      <c r="B38" s="175"/>
      <c r="C38" s="175"/>
      <c r="D38" s="175"/>
      <c r="E38" s="175"/>
      <c r="F38" s="175"/>
    </row>
    <row r="39" spans="1:6" x14ac:dyDescent="0.3">
      <c r="A39" s="175"/>
      <c r="B39" s="175"/>
      <c r="C39" s="175"/>
      <c r="D39" s="175"/>
      <c r="E39" s="175"/>
      <c r="F39" s="175"/>
    </row>
  </sheetData>
  <mergeCells count="7">
    <mergeCell ref="A37:A39"/>
    <mergeCell ref="B37:F39"/>
    <mergeCell ref="A1:F1"/>
    <mergeCell ref="A2:F2"/>
    <mergeCell ref="A25:F25"/>
    <mergeCell ref="A30:A32"/>
    <mergeCell ref="B30:F32"/>
  </mergeCells>
  <pageMargins left="0.511811024" right="0.511811024" top="0.78740157499999996" bottom="0.78740157499999996" header="0.31496062000000002" footer="0.31496062000000002"/>
  <ignoredErrors>
    <ignoredError sqref="F7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opLeftCell="A7" zoomScale="85" zoomScaleNormal="85" workbookViewId="0">
      <selection activeCell="J34" sqref="J34"/>
    </sheetView>
  </sheetViews>
  <sheetFormatPr defaultRowHeight="15.6" x14ac:dyDescent="0.3"/>
  <cols>
    <col min="1" max="1" width="64.44140625" bestFit="1" customWidth="1"/>
    <col min="2" max="2" width="6.6640625" style="37" bestFit="1" customWidth="1"/>
    <col min="3" max="3" width="1.77734375" style="37" customWidth="1"/>
    <col min="4" max="4" width="13.21875" style="112" bestFit="1" customWidth="1"/>
    <col min="5" max="5" width="1.77734375" customWidth="1"/>
    <col min="6" max="6" width="12" bestFit="1" customWidth="1"/>
    <col min="7" max="7" width="18" hidden="1" customWidth="1"/>
  </cols>
  <sheetData>
    <row r="1" spans="1:7" ht="17.399999999999999" customHeight="1" x14ac:dyDescent="0.3">
      <c r="A1" s="176" t="s">
        <v>43</v>
      </c>
      <c r="B1" s="185"/>
      <c r="C1" s="185"/>
      <c r="D1" s="185"/>
      <c r="E1" s="185"/>
      <c r="F1" s="185"/>
      <c r="G1" s="185"/>
    </row>
    <row r="2" spans="1:7" x14ac:dyDescent="0.3">
      <c r="A2" s="188" t="s">
        <v>33</v>
      </c>
      <c r="B2" s="188"/>
      <c r="C2" s="188"/>
      <c r="D2" s="188"/>
      <c r="E2" s="188"/>
      <c r="F2" s="188"/>
      <c r="G2" s="166"/>
    </row>
    <row r="4" spans="1:7" x14ac:dyDescent="0.3">
      <c r="A4" s="45"/>
      <c r="B4" s="65" t="s">
        <v>2</v>
      </c>
      <c r="C4" s="45"/>
      <c r="D4" s="63">
        <v>2025</v>
      </c>
      <c r="E4" s="46"/>
      <c r="F4" s="63">
        <v>2024</v>
      </c>
      <c r="G4" s="53">
        <v>2023</v>
      </c>
    </row>
    <row r="5" spans="1:7" x14ac:dyDescent="0.3">
      <c r="A5" s="19" t="s">
        <v>44</v>
      </c>
      <c r="B5" s="45"/>
      <c r="C5" s="45"/>
      <c r="D5" s="47"/>
      <c r="E5" s="46"/>
      <c r="F5" s="169"/>
      <c r="G5" s="46"/>
    </row>
    <row r="6" spans="1:7" x14ac:dyDescent="0.3">
      <c r="A6" s="19" t="s">
        <v>45</v>
      </c>
      <c r="B6" s="45"/>
      <c r="C6" s="45"/>
      <c r="D6" s="168">
        <f>TRUNC((4486288.69),0)</f>
        <v>4486288</v>
      </c>
      <c r="E6" s="47"/>
      <c r="F6" s="168">
        <v>-9749845</v>
      </c>
      <c r="G6" s="47">
        <v>-16612229</v>
      </c>
    </row>
    <row r="7" spans="1:7" x14ac:dyDescent="0.3">
      <c r="A7" s="92" t="s">
        <v>121</v>
      </c>
      <c r="B7" s="49"/>
      <c r="C7" s="49"/>
      <c r="D7" s="80">
        <v>0</v>
      </c>
      <c r="E7" s="50"/>
      <c r="F7" s="51">
        <v>-59730</v>
      </c>
      <c r="G7" s="80">
        <v>0</v>
      </c>
    </row>
    <row r="8" spans="1:7" x14ac:dyDescent="0.3">
      <c r="A8" s="48" t="s">
        <v>46</v>
      </c>
      <c r="B8" s="49">
        <v>11</v>
      </c>
      <c r="C8" s="49"/>
      <c r="D8" s="170">
        <v>3061705.88</v>
      </c>
      <c r="E8" s="51"/>
      <c r="F8" s="170">
        <v>2715427</v>
      </c>
      <c r="G8" s="51">
        <v>2642239</v>
      </c>
    </row>
    <row r="9" spans="1:7" x14ac:dyDescent="0.3">
      <c r="A9" s="19" t="s">
        <v>47</v>
      </c>
      <c r="B9" s="45"/>
      <c r="C9" s="45"/>
      <c r="D9" s="167">
        <f>SUM(D6:D8)</f>
        <v>7547993.8799999999</v>
      </c>
      <c r="E9" s="47"/>
      <c r="F9" s="167">
        <f>SUM(F6:F8)</f>
        <v>-7094148</v>
      </c>
      <c r="G9" s="47">
        <f>SUM(G6:G8)</f>
        <v>-13969990</v>
      </c>
    </row>
    <row r="10" spans="1:7" x14ac:dyDescent="0.3">
      <c r="A10" s="110" t="s">
        <v>84</v>
      </c>
      <c r="B10" s="49">
        <v>5</v>
      </c>
      <c r="C10" s="49"/>
      <c r="D10" s="51">
        <v>-34050681.349999994</v>
      </c>
      <c r="E10" s="51"/>
      <c r="F10" s="51">
        <v>6118031</v>
      </c>
      <c r="G10" s="51">
        <v>-13406541</v>
      </c>
    </row>
    <row r="11" spans="1:7" x14ac:dyDescent="0.3">
      <c r="A11" s="110" t="s">
        <v>85</v>
      </c>
      <c r="B11" s="49">
        <v>6</v>
      </c>
      <c r="C11" s="49"/>
      <c r="D11" s="51">
        <v>-3304370.59</v>
      </c>
      <c r="E11" s="50"/>
      <c r="F11" s="51">
        <v>-2383718</v>
      </c>
      <c r="G11" s="51">
        <v>-1715992</v>
      </c>
    </row>
    <row r="12" spans="1:7" x14ac:dyDescent="0.3">
      <c r="A12" s="110" t="s">
        <v>91</v>
      </c>
      <c r="B12" s="49">
        <v>7</v>
      </c>
      <c r="C12" s="49"/>
      <c r="D12" s="51">
        <v>-114073.48999999999</v>
      </c>
      <c r="E12" s="50"/>
      <c r="F12" s="51">
        <v>3167890</v>
      </c>
      <c r="G12" s="51">
        <v>-3318182</v>
      </c>
    </row>
    <row r="13" spans="1:7" x14ac:dyDescent="0.3">
      <c r="A13" s="110" t="s">
        <v>101</v>
      </c>
      <c r="B13" s="49">
        <v>8</v>
      </c>
      <c r="C13" s="49"/>
      <c r="D13" s="51">
        <v>200866.74</v>
      </c>
      <c r="E13" s="50"/>
      <c r="F13" s="51">
        <v>-183729</v>
      </c>
      <c r="G13" s="51">
        <v>417762</v>
      </c>
    </row>
    <row r="14" spans="1:7" x14ac:dyDescent="0.3">
      <c r="A14" s="110" t="s">
        <v>86</v>
      </c>
      <c r="B14" s="49">
        <v>9</v>
      </c>
      <c r="C14" s="49"/>
      <c r="D14" s="51">
        <v>1311870.3499999996</v>
      </c>
      <c r="E14" s="50"/>
      <c r="F14" s="51">
        <v>-4234447</v>
      </c>
      <c r="G14" s="51">
        <v>1787269</v>
      </c>
    </row>
    <row r="15" spans="1:7" x14ac:dyDescent="0.3">
      <c r="A15" s="110" t="s">
        <v>87</v>
      </c>
      <c r="B15" s="49">
        <v>10</v>
      </c>
      <c r="C15" s="49"/>
      <c r="D15" s="51">
        <v>213381.06000000006</v>
      </c>
      <c r="E15" s="50"/>
      <c r="F15" s="51">
        <v>-69371</v>
      </c>
      <c r="G15" s="51">
        <v>-44034</v>
      </c>
    </row>
    <row r="16" spans="1:7" x14ac:dyDescent="0.3">
      <c r="A16" s="110" t="s">
        <v>102</v>
      </c>
      <c r="B16" s="49">
        <v>13</v>
      </c>
      <c r="C16" s="49"/>
      <c r="D16" s="51">
        <v>-1573955.5800000003</v>
      </c>
      <c r="E16" s="50"/>
      <c r="F16" s="51">
        <v>3981681</v>
      </c>
      <c r="G16" s="51">
        <v>9099205</v>
      </c>
    </row>
    <row r="17" spans="1:7" x14ac:dyDescent="0.3">
      <c r="A17" s="110" t="s">
        <v>88</v>
      </c>
      <c r="B17" s="49">
        <v>13</v>
      </c>
      <c r="C17" s="49"/>
      <c r="D17" s="51">
        <v>339502.20000000019</v>
      </c>
      <c r="E17" s="50"/>
      <c r="F17" s="51">
        <v>-9334.4199999982957</v>
      </c>
      <c r="G17" s="51">
        <v>15601838</v>
      </c>
    </row>
    <row r="18" spans="1:7" x14ac:dyDescent="0.3">
      <c r="A18" s="110" t="s">
        <v>89</v>
      </c>
      <c r="B18" s="49">
        <v>13</v>
      </c>
      <c r="C18" s="49"/>
      <c r="D18" s="51">
        <v>466436.77</v>
      </c>
      <c r="E18" s="50"/>
      <c r="F18" s="51">
        <v>62177.5</v>
      </c>
      <c r="G18" s="51">
        <v>620231</v>
      </c>
    </row>
    <row r="19" spans="1:7" x14ac:dyDescent="0.3">
      <c r="A19" s="110" t="s">
        <v>90</v>
      </c>
      <c r="B19" s="49"/>
      <c r="C19" s="49"/>
      <c r="D19" s="80">
        <v>0</v>
      </c>
      <c r="E19" s="50"/>
      <c r="F19" s="80">
        <v>0</v>
      </c>
      <c r="G19" s="51">
        <v>-2415079</v>
      </c>
    </row>
    <row r="20" spans="1:7" x14ac:dyDescent="0.3">
      <c r="A20" s="110" t="s">
        <v>99</v>
      </c>
      <c r="B20" s="49">
        <v>13</v>
      </c>
      <c r="C20" s="49"/>
      <c r="D20" s="51">
        <v>3950219.2799999993</v>
      </c>
      <c r="E20" s="50"/>
      <c r="F20" s="51">
        <v>2510725.41</v>
      </c>
      <c r="G20" s="51">
        <v>3226892</v>
      </c>
    </row>
    <row r="21" spans="1:7" s="115" customFormat="1" x14ac:dyDescent="0.3">
      <c r="A21" s="110" t="s">
        <v>98</v>
      </c>
      <c r="B21" s="49">
        <v>13</v>
      </c>
      <c r="C21" s="49"/>
      <c r="D21" s="51">
        <v>17981837.129999995</v>
      </c>
      <c r="E21" s="50"/>
      <c r="F21" s="51">
        <v>20745657.780000001</v>
      </c>
      <c r="G21" s="51"/>
    </row>
    <row r="22" spans="1:7" x14ac:dyDescent="0.3">
      <c r="A22" s="110" t="s">
        <v>95</v>
      </c>
      <c r="B22" s="49">
        <v>13</v>
      </c>
      <c r="C22" s="49"/>
      <c r="D22" s="51">
        <v>1154584.78</v>
      </c>
      <c r="E22" s="50"/>
      <c r="F22" s="51">
        <v>-372540</v>
      </c>
      <c r="G22" s="51">
        <v>434786</v>
      </c>
    </row>
    <row r="23" spans="1:7" x14ac:dyDescent="0.3">
      <c r="A23" s="110" t="s">
        <v>94</v>
      </c>
      <c r="B23" s="49">
        <v>13</v>
      </c>
      <c r="C23" s="49"/>
      <c r="D23" s="170">
        <v>-2136564</v>
      </c>
      <c r="E23" s="50"/>
      <c r="F23" s="170">
        <v>1782</v>
      </c>
      <c r="G23" s="51">
        <v>1592337</v>
      </c>
    </row>
    <row r="24" spans="1:7" x14ac:dyDescent="0.3">
      <c r="A24" s="19" t="s">
        <v>48</v>
      </c>
      <c r="B24" s="45"/>
      <c r="C24" s="45"/>
      <c r="D24" s="172">
        <f>SUM(D9:D23)</f>
        <v>-8012952.8200000012</v>
      </c>
      <c r="E24" s="46"/>
      <c r="F24" s="172">
        <f>SUM(F9:F23)</f>
        <v>22240657.270000003</v>
      </c>
      <c r="G24" s="47">
        <f>SUM(G9:G23)</f>
        <v>-2089498</v>
      </c>
    </row>
    <row r="25" spans="1:7" x14ac:dyDescent="0.3">
      <c r="A25" s="19" t="s">
        <v>49</v>
      </c>
      <c r="B25" s="45"/>
      <c r="C25" s="45"/>
      <c r="D25" s="47"/>
      <c r="E25" s="46"/>
      <c r="F25" s="46"/>
      <c r="G25" s="46"/>
    </row>
    <row r="26" spans="1:7" x14ac:dyDescent="0.3">
      <c r="A26" s="48" t="s">
        <v>50</v>
      </c>
      <c r="B26" s="49">
        <v>11</v>
      </c>
      <c r="C26" s="49"/>
      <c r="D26" s="51">
        <v>-905086</v>
      </c>
      <c r="E26" s="51"/>
      <c r="F26" s="51">
        <v>-9098462</v>
      </c>
      <c r="G26" s="51">
        <v>-1465262</v>
      </c>
    </row>
    <row r="27" spans="1:7" x14ac:dyDescent="0.3">
      <c r="A27" s="48" t="s">
        <v>51</v>
      </c>
      <c r="B27" s="49"/>
      <c r="C27" s="49"/>
      <c r="D27" s="171">
        <v>0</v>
      </c>
      <c r="E27" s="52"/>
      <c r="F27" s="170">
        <v>94173</v>
      </c>
      <c r="G27" s="51">
        <v>25951</v>
      </c>
    </row>
    <row r="28" spans="1:7" x14ac:dyDescent="0.3">
      <c r="A28" s="19" t="s">
        <v>52</v>
      </c>
      <c r="B28" s="45"/>
      <c r="C28" s="45"/>
      <c r="D28" s="172">
        <f>SUM(D26:D27)</f>
        <v>-905086</v>
      </c>
      <c r="E28" s="47"/>
      <c r="F28" s="172">
        <f>SUM(F26:F27)</f>
        <v>-9004289</v>
      </c>
      <c r="G28" s="47">
        <f>SUM(G26:G27)</f>
        <v>-1439311</v>
      </c>
    </row>
    <row r="29" spans="1:7" x14ac:dyDescent="0.3">
      <c r="A29" s="19" t="s">
        <v>53</v>
      </c>
      <c r="B29" s="45"/>
      <c r="C29" s="45"/>
      <c r="D29" s="47"/>
      <c r="E29" s="46"/>
      <c r="F29" s="46"/>
      <c r="G29" s="46"/>
    </row>
    <row r="30" spans="1:7" x14ac:dyDescent="0.3">
      <c r="A30" s="48" t="s">
        <v>54</v>
      </c>
      <c r="B30" s="49"/>
      <c r="C30" s="49"/>
      <c r="D30" s="80">
        <v>0</v>
      </c>
      <c r="E30" s="46"/>
      <c r="F30" s="80">
        <v>0</v>
      </c>
      <c r="G30" s="80">
        <v>0</v>
      </c>
    </row>
    <row r="31" spans="1:7" x14ac:dyDescent="0.3">
      <c r="A31" s="19" t="s">
        <v>55</v>
      </c>
      <c r="B31" s="45"/>
      <c r="C31" s="45"/>
      <c r="D31" s="111">
        <v>0</v>
      </c>
      <c r="E31" s="50"/>
      <c r="F31" s="111">
        <v>0</v>
      </c>
      <c r="G31" s="111">
        <v>0</v>
      </c>
    </row>
    <row r="32" spans="1:7" x14ac:dyDescent="0.3">
      <c r="A32" s="19" t="s">
        <v>56</v>
      </c>
      <c r="B32" s="45"/>
      <c r="C32" s="45"/>
      <c r="D32" s="167">
        <f>D24+D28</f>
        <v>-8918038.8200000003</v>
      </c>
      <c r="E32" s="46"/>
      <c r="F32" s="167">
        <f>F24+F28</f>
        <v>13236368.270000003</v>
      </c>
      <c r="G32" s="47">
        <f>G24+G28+2</f>
        <v>-3528807</v>
      </c>
    </row>
    <row r="33" spans="1:7" x14ac:dyDescent="0.3">
      <c r="A33" s="48" t="s">
        <v>57</v>
      </c>
      <c r="B33" s="49"/>
      <c r="C33" s="49"/>
      <c r="D33" s="51">
        <v>23567353</v>
      </c>
      <c r="E33" s="50"/>
      <c r="F33" s="51">
        <v>10330985</v>
      </c>
      <c r="G33" s="51">
        <v>13859792</v>
      </c>
    </row>
    <row r="34" spans="1:7" x14ac:dyDescent="0.3">
      <c r="A34" s="76" t="s">
        <v>58</v>
      </c>
      <c r="B34" s="76"/>
      <c r="C34" s="45"/>
      <c r="D34" s="126">
        <v>14649313.619999999</v>
      </c>
      <c r="E34" s="46"/>
      <c r="F34" s="126">
        <f>SUM(F31:F33)</f>
        <v>23567353.270000003</v>
      </c>
      <c r="G34" s="47">
        <f>SUM(G31:G33)</f>
        <v>10330985</v>
      </c>
    </row>
    <row r="35" spans="1:7" x14ac:dyDescent="0.3">
      <c r="D35" s="113"/>
      <c r="E35" s="55"/>
      <c r="F35" s="55"/>
      <c r="G35" s="55"/>
    </row>
    <row r="36" spans="1:7" s="2" customFormat="1" ht="14.4" x14ac:dyDescent="0.3">
      <c r="A36" s="178" t="s">
        <v>14</v>
      </c>
      <c r="B36" s="187"/>
      <c r="C36" s="187"/>
      <c r="D36" s="187"/>
      <c r="E36" s="187"/>
      <c r="F36" s="187"/>
    </row>
    <row r="37" spans="1:7" s="158" customFormat="1" x14ac:dyDescent="0.3">
      <c r="A37" s="156"/>
    </row>
    <row r="38" spans="1:7" s="158" customFormat="1" x14ac:dyDescent="0.3">
      <c r="A38" s="156"/>
    </row>
    <row r="39" spans="1:7" s="2" customFormat="1" ht="14.4" x14ac:dyDescent="0.3">
      <c r="D39" s="112"/>
    </row>
    <row r="40" spans="1:7" s="2" customFormat="1" ht="14.4" customHeight="1" x14ac:dyDescent="0.3">
      <c r="A40" s="189" t="s">
        <v>113</v>
      </c>
      <c r="B40" s="189" t="s">
        <v>115</v>
      </c>
      <c r="C40" s="189"/>
      <c r="D40" s="189"/>
      <c r="E40" s="189"/>
      <c r="F40" s="189"/>
      <c r="G40" s="158"/>
    </row>
    <row r="41" spans="1:7" s="2" customFormat="1" ht="14.4" x14ac:dyDescent="0.3">
      <c r="A41" s="190"/>
      <c r="B41" s="189"/>
      <c r="C41" s="189"/>
      <c r="D41" s="189"/>
      <c r="E41" s="189"/>
      <c r="F41" s="189"/>
      <c r="G41" s="158"/>
    </row>
    <row r="42" spans="1:7" s="2" customFormat="1" ht="14.4" x14ac:dyDescent="0.3">
      <c r="A42" s="190"/>
      <c r="B42" s="189"/>
      <c r="C42" s="189"/>
      <c r="D42" s="189"/>
      <c r="E42" s="189"/>
      <c r="F42" s="189"/>
      <c r="G42" s="158"/>
    </row>
    <row r="43" spans="1:7" s="2" customFormat="1" ht="15.6" customHeight="1" x14ac:dyDescent="0.3">
      <c r="A43" s="155"/>
      <c r="B43" s="158"/>
      <c r="C43" s="158"/>
      <c r="D43" s="158"/>
      <c r="E43" s="158"/>
      <c r="F43" s="158"/>
      <c r="G43" s="158"/>
    </row>
    <row r="44" spans="1:7" s="2" customFormat="1" ht="15.6" customHeight="1" x14ac:dyDescent="0.3">
      <c r="A44" s="157"/>
      <c r="B44" s="157"/>
      <c r="C44" s="157"/>
      <c r="D44" s="158"/>
      <c r="E44" s="158"/>
      <c r="F44" s="158"/>
      <c r="G44" s="158"/>
    </row>
    <row r="45" spans="1:7" s="2" customFormat="1" x14ac:dyDescent="0.3">
      <c r="A45" s="157"/>
      <c r="B45" s="157" t="s">
        <v>114</v>
      </c>
      <c r="C45" s="157"/>
      <c r="D45" s="158"/>
      <c r="E45" s="158"/>
      <c r="F45" s="158"/>
      <c r="G45" s="158"/>
    </row>
    <row r="46" spans="1:7" s="2" customFormat="1" ht="14.4" x14ac:dyDescent="0.3">
      <c r="A46" s="164"/>
      <c r="B46" s="7"/>
      <c r="C46" s="164"/>
      <c r="D46" s="164"/>
      <c r="E46" s="7"/>
      <c r="F46" s="7"/>
      <c r="G46" s="17"/>
    </row>
    <row r="47" spans="1:7" s="2" customFormat="1" ht="15.6" customHeight="1" x14ac:dyDescent="0.3">
      <c r="A47" s="189" t="s">
        <v>112</v>
      </c>
      <c r="B47" s="189" t="s">
        <v>116</v>
      </c>
      <c r="C47" s="189"/>
      <c r="D47" s="189"/>
      <c r="E47" s="189"/>
      <c r="F47" s="189"/>
      <c r="G47" s="17"/>
    </row>
    <row r="48" spans="1:7" s="2" customFormat="1" ht="15.6" customHeight="1" x14ac:dyDescent="0.3">
      <c r="A48" s="190"/>
      <c r="B48" s="189"/>
      <c r="C48" s="189"/>
      <c r="D48" s="189"/>
      <c r="E48" s="189"/>
      <c r="F48" s="189"/>
      <c r="G48" s="17"/>
    </row>
    <row r="49" spans="1:6" ht="14.4" x14ac:dyDescent="0.3">
      <c r="A49" s="190"/>
      <c r="B49" s="189"/>
      <c r="C49" s="189"/>
      <c r="D49" s="189"/>
      <c r="E49" s="189"/>
      <c r="F49" s="189"/>
    </row>
  </sheetData>
  <mergeCells count="7">
    <mergeCell ref="A1:G1"/>
    <mergeCell ref="A36:F36"/>
    <mergeCell ref="A2:F2"/>
    <mergeCell ref="A40:A42"/>
    <mergeCell ref="A47:A49"/>
    <mergeCell ref="B40:F42"/>
    <mergeCell ref="B47:F4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24:B25 B9 B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opLeftCell="A2" zoomScale="85" zoomScaleNormal="85" workbookViewId="0">
      <selection activeCell="Z33" sqref="Z33"/>
    </sheetView>
  </sheetViews>
  <sheetFormatPr defaultRowHeight="14.4" x14ac:dyDescent="0.3"/>
  <cols>
    <col min="1" max="1" width="35" style="2" bestFit="1" customWidth="1"/>
    <col min="2" max="2" width="1.77734375" style="87" customWidth="1"/>
    <col min="3" max="3" width="12.44140625" style="2" bestFit="1" customWidth="1"/>
    <col min="4" max="4" width="1.77734375" style="87" customWidth="1"/>
    <col min="5" max="5" width="11.44140625" style="2" bestFit="1" customWidth="1"/>
    <col min="6" max="6" width="1.77734375" style="87" customWidth="1"/>
    <col min="7" max="7" width="13.109375" style="2" bestFit="1" customWidth="1"/>
    <col min="8" max="8" width="1.77734375" style="87" customWidth="1"/>
    <col min="9" max="9" width="17.44140625" style="2" bestFit="1" customWidth="1"/>
    <col min="10" max="10" width="1.77734375" style="17" customWidth="1"/>
    <col min="11" max="11" width="12.6640625" style="2" bestFit="1" customWidth="1"/>
    <col min="12" max="13" width="0" style="2" hidden="1" customWidth="1"/>
    <col min="14" max="16384" width="8.88671875" style="2"/>
  </cols>
  <sheetData>
    <row r="1" spans="1:13" ht="17.399999999999999" customHeight="1" x14ac:dyDescent="0.3">
      <c r="A1" s="193" t="s">
        <v>59</v>
      </c>
      <c r="B1" s="193"/>
      <c r="C1" s="185"/>
      <c r="D1" s="185"/>
      <c r="E1" s="185"/>
      <c r="F1" s="185"/>
      <c r="G1" s="185"/>
      <c r="H1" s="185"/>
      <c r="I1" s="185"/>
      <c r="J1" s="185"/>
      <c r="K1" s="185"/>
    </row>
    <row r="2" spans="1:13" ht="14.4" customHeight="1" x14ac:dyDescent="0.3">
      <c r="A2" s="186" t="s">
        <v>33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4" spans="1:13" ht="15.6" x14ac:dyDescent="0.3">
      <c r="A4" s="65"/>
      <c r="B4" s="22"/>
      <c r="C4" s="66"/>
      <c r="D4" s="94"/>
      <c r="E4" s="194" t="s">
        <v>77</v>
      </c>
      <c r="F4" s="194"/>
      <c r="G4" s="194"/>
      <c r="H4" s="94"/>
      <c r="I4" s="66"/>
      <c r="J4" s="94"/>
      <c r="K4" s="65"/>
    </row>
    <row r="5" spans="1:13" ht="46.8" x14ac:dyDescent="0.3">
      <c r="A5" s="65" t="s">
        <v>60</v>
      </c>
      <c r="B5" s="22"/>
      <c r="C5" s="66" t="s">
        <v>76</v>
      </c>
      <c r="D5" s="94"/>
      <c r="E5" s="67" t="s">
        <v>78</v>
      </c>
      <c r="F5" s="98"/>
      <c r="G5" s="67" t="s">
        <v>79</v>
      </c>
      <c r="H5" s="98"/>
      <c r="I5" s="67" t="s">
        <v>80</v>
      </c>
      <c r="J5" s="98"/>
      <c r="K5" s="65" t="s">
        <v>61</v>
      </c>
    </row>
    <row r="6" spans="1:13" ht="15.6" hidden="1" x14ac:dyDescent="0.3">
      <c r="A6" s="68" t="s">
        <v>62</v>
      </c>
      <c r="B6" s="91"/>
      <c r="C6" s="69">
        <v>45193991</v>
      </c>
      <c r="D6" s="32"/>
      <c r="E6" s="69">
        <v>425659</v>
      </c>
      <c r="F6" s="69"/>
      <c r="G6" s="69">
        <v>425659</v>
      </c>
      <c r="H6" s="32"/>
      <c r="I6" s="69">
        <v>5533564</v>
      </c>
      <c r="J6" s="32"/>
      <c r="K6" s="69">
        <v>51578873</v>
      </c>
    </row>
    <row r="7" spans="1:13" ht="15.6" hidden="1" x14ac:dyDescent="0.3">
      <c r="A7" s="70" t="s">
        <v>63</v>
      </c>
      <c r="B7" s="92"/>
      <c r="C7" s="71"/>
      <c r="D7" s="95"/>
      <c r="E7" s="71"/>
      <c r="F7" s="71"/>
      <c r="G7" s="71"/>
      <c r="H7" s="95"/>
      <c r="I7" s="71"/>
      <c r="J7" s="95"/>
      <c r="K7" s="71"/>
    </row>
    <row r="8" spans="1:13" ht="15.6" hidden="1" x14ac:dyDescent="0.3">
      <c r="A8" s="72" t="s">
        <v>64</v>
      </c>
      <c r="B8" s="93"/>
      <c r="C8" s="71"/>
      <c r="D8" s="95"/>
      <c r="E8" s="71"/>
      <c r="F8" s="71"/>
      <c r="G8" s="71"/>
      <c r="H8" s="95"/>
      <c r="I8" s="71"/>
      <c r="J8" s="95"/>
      <c r="K8" s="71"/>
    </row>
    <row r="9" spans="1:13" ht="15.6" hidden="1" x14ac:dyDescent="0.3">
      <c r="A9" s="70" t="s">
        <v>65</v>
      </c>
      <c r="B9" s="92"/>
      <c r="C9" s="71"/>
      <c r="D9" s="95"/>
      <c r="E9" s="71"/>
      <c r="F9" s="71"/>
      <c r="G9" s="71"/>
      <c r="H9" s="95"/>
      <c r="I9" s="73">
        <v>-16612229</v>
      </c>
      <c r="J9" s="101"/>
      <c r="K9" s="73">
        <v>-16612229</v>
      </c>
    </row>
    <row r="10" spans="1:13" ht="15.6" hidden="1" x14ac:dyDescent="0.3">
      <c r="A10" s="74" t="s">
        <v>66</v>
      </c>
      <c r="B10" s="91"/>
      <c r="C10" s="75"/>
      <c r="D10" s="96"/>
      <c r="E10" s="75"/>
      <c r="F10" s="75"/>
      <c r="G10" s="75"/>
      <c r="H10" s="96"/>
      <c r="I10" s="75"/>
      <c r="J10" s="96"/>
      <c r="K10" s="75"/>
    </row>
    <row r="11" spans="1:13" ht="15.6" hidden="1" x14ac:dyDescent="0.3">
      <c r="A11" s="72" t="s">
        <v>67</v>
      </c>
      <c r="B11" s="93"/>
      <c r="C11" s="71"/>
      <c r="D11" s="95"/>
      <c r="E11" s="73">
        <v>-425659</v>
      </c>
      <c r="F11" s="73"/>
      <c r="G11" s="71"/>
      <c r="H11" s="95"/>
      <c r="I11" s="73">
        <v>425659</v>
      </c>
      <c r="J11" s="101"/>
      <c r="K11" s="73">
        <v>0</v>
      </c>
    </row>
    <row r="12" spans="1:13" ht="15.6" hidden="1" x14ac:dyDescent="0.3">
      <c r="A12" s="72" t="s">
        <v>68</v>
      </c>
      <c r="B12" s="93"/>
      <c r="C12" s="71"/>
      <c r="D12" s="95"/>
      <c r="E12" s="71"/>
      <c r="F12" s="71"/>
      <c r="G12" s="73">
        <v>-425659</v>
      </c>
      <c r="H12" s="101"/>
      <c r="I12" s="73">
        <v>425659</v>
      </c>
      <c r="J12" s="101"/>
      <c r="K12" s="71"/>
    </row>
    <row r="13" spans="1:13" ht="15.6" hidden="1" x14ac:dyDescent="0.3">
      <c r="A13" s="70" t="s">
        <v>69</v>
      </c>
      <c r="B13" s="92"/>
      <c r="C13" s="71"/>
      <c r="D13" s="95"/>
      <c r="E13" s="79"/>
      <c r="F13" s="79"/>
      <c r="G13" s="71"/>
      <c r="H13" s="95"/>
      <c r="I13" s="71"/>
      <c r="J13" s="95"/>
      <c r="K13" s="71"/>
    </row>
    <row r="14" spans="1:13" ht="15.6" x14ac:dyDescent="0.3">
      <c r="A14" s="76" t="s">
        <v>70</v>
      </c>
      <c r="B14" s="90"/>
      <c r="C14" s="77">
        <v>45193991</v>
      </c>
      <c r="D14" s="97"/>
      <c r="E14" s="77">
        <v>0</v>
      </c>
      <c r="F14" s="99"/>
      <c r="G14" s="77">
        <v>0</v>
      </c>
      <c r="H14" s="100"/>
      <c r="I14" s="78">
        <v>-10227347</v>
      </c>
      <c r="J14" s="102"/>
      <c r="K14" s="78">
        <v>34966644</v>
      </c>
    </row>
    <row r="15" spans="1:13" ht="15.6" x14ac:dyDescent="0.3">
      <c r="A15" s="56" t="s">
        <v>71</v>
      </c>
      <c r="B15" s="56"/>
      <c r="C15" s="80">
        <v>0</v>
      </c>
      <c r="D15" s="80"/>
      <c r="E15" s="80">
        <v>0</v>
      </c>
      <c r="F15" s="80"/>
      <c r="G15" s="80">
        <v>0</v>
      </c>
      <c r="H15" s="80"/>
      <c r="I15" s="30">
        <v>-59730</v>
      </c>
      <c r="J15" s="101"/>
      <c r="K15" s="30">
        <v>-59730</v>
      </c>
    </row>
    <row r="16" spans="1:13" ht="15.6" x14ac:dyDescent="0.3">
      <c r="A16" s="56" t="s">
        <v>63</v>
      </c>
      <c r="B16" s="56"/>
      <c r="C16" s="80">
        <v>0</v>
      </c>
      <c r="D16" s="80"/>
      <c r="E16" s="80">
        <v>0</v>
      </c>
      <c r="F16" s="80"/>
      <c r="G16" s="80">
        <v>0</v>
      </c>
      <c r="H16" s="80"/>
      <c r="I16" s="80">
        <v>0</v>
      </c>
      <c r="J16" s="100"/>
      <c r="K16" s="80">
        <v>0</v>
      </c>
    </row>
    <row r="17" spans="1:11" ht="15.6" x14ac:dyDescent="0.3">
      <c r="A17" s="57" t="s">
        <v>64</v>
      </c>
      <c r="B17" s="57"/>
      <c r="C17" s="80">
        <v>0</v>
      </c>
      <c r="D17" s="80"/>
      <c r="E17" s="80">
        <v>0</v>
      </c>
      <c r="F17" s="80"/>
      <c r="G17" s="80">
        <v>0</v>
      </c>
      <c r="H17" s="80"/>
      <c r="I17" s="80">
        <v>0</v>
      </c>
      <c r="J17" s="100"/>
      <c r="K17" s="80">
        <v>0</v>
      </c>
    </row>
    <row r="18" spans="1:11" ht="15.6" x14ac:dyDescent="0.3">
      <c r="A18" s="56" t="s">
        <v>72</v>
      </c>
      <c r="B18" s="56"/>
      <c r="C18" s="80">
        <v>0</v>
      </c>
      <c r="D18" s="80"/>
      <c r="E18" s="80">
        <v>0</v>
      </c>
      <c r="F18" s="80"/>
      <c r="G18" s="80">
        <v>0</v>
      </c>
      <c r="H18" s="80"/>
      <c r="I18" s="30">
        <v>-9749844.9299999997</v>
      </c>
      <c r="J18" s="101"/>
      <c r="K18" s="30">
        <v>-9749845</v>
      </c>
    </row>
    <row r="19" spans="1:11" ht="15.6" x14ac:dyDescent="0.3">
      <c r="A19" s="82" t="s">
        <v>73</v>
      </c>
      <c r="B19" s="82"/>
      <c r="C19" s="80">
        <v>0</v>
      </c>
      <c r="D19" s="80"/>
      <c r="E19" s="80">
        <v>0</v>
      </c>
      <c r="F19" s="80"/>
      <c r="G19" s="80">
        <v>0</v>
      </c>
      <c r="H19" s="80"/>
      <c r="I19" s="80">
        <v>0</v>
      </c>
      <c r="J19" s="100"/>
      <c r="K19" s="80">
        <v>0</v>
      </c>
    </row>
    <row r="20" spans="1:11" ht="15.6" x14ac:dyDescent="0.3">
      <c r="A20" s="57" t="s">
        <v>67</v>
      </c>
      <c r="B20" s="57"/>
      <c r="C20" s="80">
        <v>0</v>
      </c>
      <c r="D20" s="80"/>
      <c r="E20" s="80">
        <v>0</v>
      </c>
      <c r="F20" s="80"/>
      <c r="G20" s="80">
        <v>0</v>
      </c>
      <c r="H20" s="80"/>
      <c r="I20" s="80">
        <v>0</v>
      </c>
      <c r="J20" s="100"/>
      <c r="K20" s="80">
        <v>0</v>
      </c>
    </row>
    <row r="21" spans="1:11" ht="15.6" x14ac:dyDescent="0.3">
      <c r="A21" s="57" t="s">
        <v>68</v>
      </c>
      <c r="B21" s="57"/>
      <c r="C21" s="80">
        <v>0</v>
      </c>
      <c r="D21" s="80"/>
      <c r="E21" s="80">
        <v>0</v>
      </c>
      <c r="F21" s="80"/>
      <c r="G21" s="80">
        <v>0</v>
      </c>
      <c r="H21" s="80"/>
      <c r="I21" s="80">
        <v>0</v>
      </c>
      <c r="J21" s="100"/>
      <c r="K21" s="80">
        <v>0</v>
      </c>
    </row>
    <row r="22" spans="1:11" ht="15.6" x14ac:dyDescent="0.3">
      <c r="A22" s="56" t="s">
        <v>69</v>
      </c>
      <c r="B22" s="56"/>
      <c r="C22" s="80">
        <v>0</v>
      </c>
      <c r="D22" s="80"/>
      <c r="E22" s="80">
        <v>0</v>
      </c>
      <c r="F22" s="80"/>
      <c r="G22" s="80">
        <v>0</v>
      </c>
      <c r="H22" s="80"/>
      <c r="I22" s="80">
        <v>0</v>
      </c>
      <c r="J22" s="100"/>
      <c r="K22" s="80">
        <v>0</v>
      </c>
    </row>
    <row r="23" spans="1:11" ht="15.6" x14ac:dyDescent="0.3">
      <c r="A23" s="76" t="s">
        <v>74</v>
      </c>
      <c r="B23" s="90"/>
      <c r="C23" s="77">
        <v>45193991</v>
      </c>
      <c r="D23" s="97"/>
      <c r="E23" s="77">
        <v>0</v>
      </c>
      <c r="F23" s="99"/>
      <c r="G23" s="77">
        <v>0</v>
      </c>
      <c r="H23" s="100"/>
      <c r="I23" s="78">
        <f>SUM(I14:I22)</f>
        <v>-20036921.93</v>
      </c>
      <c r="J23" s="102"/>
      <c r="K23" s="78">
        <f>SUM(K14:K22)</f>
        <v>25157069</v>
      </c>
    </row>
    <row r="24" spans="1:11" ht="15.6" x14ac:dyDescent="0.3">
      <c r="A24" s="56" t="s">
        <v>71</v>
      </c>
      <c r="B24" s="56"/>
      <c r="C24" s="80">
        <v>0</v>
      </c>
      <c r="D24" s="80"/>
      <c r="E24" s="80">
        <v>0</v>
      </c>
      <c r="F24" s="80"/>
      <c r="G24" s="80">
        <v>0</v>
      </c>
      <c r="H24" s="80"/>
      <c r="I24" s="30">
        <v>1191621</v>
      </c>
      <c r="J24" s="101"/>
      <c r="K24" s="30">
        <f>I24</f>
        <v>1191621</v>
      </c>
    </row>
    <row r="25" spans="1:11" ht="15.6" x14ac:dyDescent="0.3">
      <c r="A25" s="56" t="s">
        <v>63</v>
      </c>
      <c r="B25" s="56"/>
      <c r="C25" s="80">
        <v>0</v>
      </c>
      <c r="D25" s="80"/>
      <c r="E25" s="80">
        <v>0</v>
      </c>
      <c r="F25" s="80"/>
      <c r="G25" s="80">
        <v>0</v>
      </c>
      <c r="H25" s="80"/>
      <c r="I25" s="80">
        <v>0</v>
      </c>
      <c r="J25" s="100"/>
      <c r="K25" s="80">
        <v>0</v>
      </c>
    </row>
    <row r="26" spans="1:11" ht="15.6" x14ac:dyDescent="0.3">
      <c r="A26" s="57" t="s">
        <v>64</v>
      </c>
      <c r="B26" s="57"/>
      <c r="C26" s="80">
        <v>0</v>
      </c>
      <c r="D26" s="80"/>
      <c r="E26" s="80">
        <v>0</v>
      </c>
      <c r="F26" s="80"/>
      <c r="G26" s="80">
        <v>0</v>
      </c>
      <c r="H26" s="80"/>
      <c r="I26" s="80">
        <v>0</v>
      </c>
      <c r="J26" s="100"/>
      <c r="K26" s="80">
        <v>0</v>
      </c>
    </row>
    <row r="27" spans="1:11" ht="15.6" x14ac:dyDescent="0.3">
      <c r="A27" s="56" t="s">
        <v>120</v>
      </c>
      <c r="B27" s="56"/>
      <c r="C27" s="80">
        <v>0</v>
      </c>
      <c r="D27" s="80"/>
      <c r="E27" s="80">
        <v>0</v>
      </c>
      <c r="F27" s="80"/>
      <c r="G27" s="80">
        <v>0</v>
      </c>
      <c r="H27" s="80"/>
      <c r="I27" s="30">
        <f>4486288</f>
        <v>4486288</v>
      </c>
      <c r="J27" s="101"/>
      <c r="K27" s="30">
        <f>I27</f>
        <v>4486288</v>
      </c>
    </row>
    <row r="28" spans="1:11" ht="15.6" x14ac:dyDescent="0.3">
      <c r="A28" s="82" t="s">
        <v>73</v>
      </c>
      <c r="B28" s="82"/>
      <c r="C28" s="80">
        <v>0</v>
      </c>
      <c r="D28" s="80"/>
      <c r="E28" s="80">
        <v>0</v>
      </c>
      <c r="F28" s="80"/>
      <c r="G28" s="80">
        <v>0</v>
      </c>
      <c r="H28" s="80"/>
      <c r="I28" s="80">
        <v>0</v>
      </c>
      <c r="J28" s="100"/>
      <c r="K28" s="80">
        <v>0</v>
      </c>
    </row>
    <row r="29" spans="1:11" ht="15.6" x14ac:dyDescent="0.3">
      <c r="A29" s="57" t="s">
        <v>67</v>
      </c>
      <c r="B29" s="57"/>
      <c r="C29" s="80">
        <v>0</v>
      </c>
      <c r="D29" s="80"/>
      <c r="E29" s="80">
        <v>0</v>
      </c>
      <c r="F29" s="80"/>
      <c r="G29" s="80">
        <v>0</v>
      </c>
      <c r="H29" s="80"/>
      <c r="I29" s="80">
        <v>0</v>
      </c>
      <c r="J29" s="100"/>
      <c r="K29" s="80">
        <v>0</v>
      </c>
    </row>
    <row r="30" spans="1:11" ht="15.6" x14ac:dyDescent="0.3">
      <c r="A30" s="57" t="s">
        <v>68</v>
      </c>
      <c r="B30" s="57"/>
      <c r="C30" s="80">
        <v>0</v>
      </c>
      <c r="D30" s="80"/>
      <c r="E30" s="80">
        <v>0</v>
      </c>
      <c r="F30" s="80"/>
      <c r="G30" s="80">
        <v>0</v>
      </c>
      <c r="H30" s="80"/>
      <c r="I30" s="80">
        <v>0</v>
      </c>
      <c r="J30" s="100"/>
      <c r="K30" s="80">
        <v>0</v>
      </c>
    </row>
    <row r="31" spans="1:11" ht="15.6" x14ac:dyDescent="0.3">
      <c r="A31" s="56" t="s">
        <v>69</v>
      </c>
      <c r="B31" s="56"/>
      <c r="C31" s="80">
        <v>0</v>
      </c>
      <c r="D31" s="80"/>
      <c r="E31" s="80">
        <v>0</v>
      </c>
      <c r="F31" s="80"/>
      <c r="G31" s="80">
        <v>0</v>
      </c>
      <c r="H31" s="80"/>
      <c r="I31" s="80">
        <v>0</v>
      </c>
      <c r="J31" s="100"/>
      <c r="K31" s="80">
        <v>0</v>
      </c>
    </row>
    <row r="32" spans="1:11" ht="15.6" x14ac:dyDescent="0.3">
      <c r="A32" s="76" t="s">
        <v>75</v>
      </c>
      <c r="B32" s="90"/>
      <c r="C32" s="77">
        <v>45193991</v>
      </c>
      <c r="D32" s="97"/>
      <c r="E32" s="77">
        <v>0</v>
      </c>
      <c r="F32" s="99"/>
      <c r="G32" s="77">
        <v>0</v>
      </c>
      <c r="H32" s="100"/>
      <c r="I32" s="78">
        <f>SUM(I23:I31)</f>
        <v>-14359012.93</v>
      </c>
      <c r="J32" s="102"/>
      <c r="K32" s="77">
        <f>SUM(K23:K31)</f>
        <v>30834978</v>
      </c>
    </row>
    <row r="34" spans="1:11" ht="15.6" x14ac:dyDescent="0.3">
      <c r="A34" s="178" t="s">
        <v>14</v>
      </c>
      <c r="B34" s="178"/>
      <c r="C34" s="187"/>
      <c r="D34" s="187"/>
      <c r="E34" s="187"/>
      <c r="F34" s="187"/>
      <c r="G34" s="187"/>
      <c r="H34" s="187"/>
      <c r="I34" s="187"/>
      <c r="J34" s="187"/>
      <c r="K34" s="187"/>
    </row>
    <row r="39" spans="1:11" ht="15.6" x14ac:dyDescent="0.3">
      <c r="A39" s="175" t="s">
        <v>108</v>
      </c>
      <c r="B39" s="175"/>
      <c r="C39" s="175"/>
      <c r="D39" s="166"/>
      <c r="E39" s="166"/>
      <c r="F39" s="191" t="s">
        <v>117</v>
      </c>
      <c r="G39" s="192"/>
      <c r="H39" s="192"/>
      <c r="I39" s="192"/>
      <c r="J39" s="192"/>
      <c r="K39" s="192"/>
    </row>
    <row r="40" spans="1:11" ht="16.8" customHeight="1" x14ac:dyDescent="0.3">
      <c r="A40" s="175"/>
      <c r="B40" s="175"/>
      <c r="C40" s="175"/>
      <c r="D40" s="166"/>
      <c r="E40" s="166"/>
      <c r="F40" s="192"/>
      <c r="G40" s="192"/>
      <c r="H40" s="192"/>
      <c r="I40" s="192"/>
      <c r="J40" s="192"/>
      <c r="K40" s="192"/>
    </row>
    <row r="41" spans="1:11" ht="15.6" x14ac:dyDescent="0.3">
      <c r="A41" s="175"/>
      <c r="B41" s="175"/>
      <c r="C41" s="175"/>
      <c r="D41" s="163"/>
      <c r="E41" s="163"/>
      <c r="F41" s="192"/>
      <c r="G41" s="192"/>
      <c r="H41" s="192"/>
      <c r="I41" s="192"/>
      <c r="J41" s="192"/>
      <c r="K41" s="192"/>
    </row>
    <row r="42" spans="1:11" ht="15.6" x14ac:dyDescent="0.3">
      <c r="A42" s="58"/>
      <c r="B42" s="85"/>
      <c r="C42" s="39"/>
      <c r="D42" s="86"/>
      <c r="E42" s="39"/>
      <c r="F42" s="86"/>
      <c r="G42" s="58"/>
      <c r="H42" s="85"/>
      <c r="I42" s="39"/>
      <c r="J42" s="88"/>
      <c r="K42" s="39"/>
    </row>
    <row r="43" spans="1:11" ht="15.6" x14ac:dyDescent="0.3">
      <c r="A43" s="58"/>
      <c r="B43" s="85"/>
      <c r="C43" s="39"/>
      <c r="D43" s="86"/>
      <c r="E43" s="39"/>
      <c r="F43" s="86"/>
      <c r="G43" s="58"/>
      <c r="H43" s="85"/>
      <c r="I43" s="39"/>
      <c r="J43" s="88"/>
      <c r="K43" s="39"/>
    </row>
    <row r="44" spans="1:11" ht="15.6" x14ac:dyDescent="0.3">
      <c r="A44" s="58"/>
      <c r="B44" s="85"/>
      <c r="C44" s="39"/>
      <c r="D44" s="86"/>
      <c r="E44" s="39"/>
      <c r="F44" s="86"/>
      <c r="G44" s="58"/>
      <c r="H44" s="85"/>
      <c r="I44" s="39"/>
      <c r="J44" s="88"/>
      <c r="K44" s="39"/>
    </row>
    <row r="45" spans="1:11" ht="15.6" x14ac:dyDescent="0.3">
      <c r="A45" s="163"/>
      <c r="B45" s="163"/>
      <c r="C45" s="163"/>
      <c r="D45" s="163"/>
      <c r="E45" s="163"/>
      <c r="F45" s="86"/>
      <c r="G45" s="39"/>
      <c r="H45" s="86"/>
      <c r="I45" s="39"/>
      <c r="J45" s="88"/>
      <c r="K45" s="39"/>
    </row>
    <row r="46" spans="1:11" ht="15.6" x14ac:dyDescent="0.3">
      <c r="A46" s="175" t="s">
        <v>118</v>
      </c>
      <c r="B46" s="175"/>
      <c r="C46" s="175"/>
      <c r="D46" s="166"/>
      <c r="E46" s="166"/>
      <c r="F46" s="191" t="s">
        <v>119</v>
      </c>
      <c r="G46" s="192"/>
      <c r="H46" s="192"/>
      <c r="I46" s="192"/>
      <c r="J46" s="192"/>
      <c r="K46" s="192"/>
    </row>
    <row r="47" spans="1:11" ht="15.6" x14ac:dyDescent="0.3">
      <c r="A47" s="175"/>
      <c r="B47" s="175"/>
      <c r="C47" s="175"/>
      <c r="D47" s="166"/>
      <c r="E47" s="166"/>
      <c r="F47" s="192"/>
      <c r="G47" s="192"/>
      <c r="H47" s="192"/>
      <c r="I47" s="192"/>
      <c r="J47" s="192"/>
      <c r="K47" s="192"/>
    </row>
    <row r="48" spans="1:11" ht="15.6" x14ac:dyDescent="0.3">
      <c r="A48" s="175"/>
      <c r="B48" s="175"/>
      <c r="C48" s="175"/>
      <c r="D48" s="86"/>
      <c r="E48" s="39"/>
      <c r="F48" s="192"/>
      <c r="G48" s="192"/>
      <c r="H48" s="192"/>
      <c r="I48" s="192"/>
      <c r="J48" s="192"/>
      <c r="K48" s="192"/>
    </row>
  </sheetData>
  <mergeCells count="8">
    <mergeCell ref="A46:C48"/>
    <mergeCell ref="F46:K48"/>
    <mergeCell ref="A1:K1"/>
    <mergeCell ref="A34:K34"/>
    <mergeCell ref="A2:M2"/>
    <mergeCell ref="E4:G4"/>
    <mergeCell ref="A39:C41"/>
    <mergeCell ref="F39:K4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BALANÇO</vt:lpstr>
      <vt:lpstr>DRE</vt:lpstr>
      <vt:lpstr>DFC</vt:lpstr>
      <vt:lpstr>DMPL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Jéssica Santos Roque</cp:lastModifiedBy>
  <cp:lastPrinted>2026-03-05T14:10:34Z</cp:lastPrinted>
  <dcterms:created xsi:type="dcterms:W3CDTF">2026-02-18T16:39:57Z</dcterms:created>
  <dcterms:modified xsi:type="dcterms:W3CDTF">2026-04-14T17:55:25Z</dcterms:modified>
</cp:coreProperties>
</file>