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imbra.prodam.local\Prodam\DIRAF\GEADM\SPCPR\GEADM\3. GEADM - Cristianne 2018 a 2022\Termos de Referência\TR Vigilância Armada 2022\"/>
    </mc:Choice>
  </mc:AlternateContent>
  <xr:revisionPtr revIDLastSave="0" documentId="13_ncr:1_{BC189FBB-047C-4F62-85B4-119FDE58C5FB}" xr6:coauthVersionLast="47" xr6:coauthVersionMax="47" xr10:uidLastSave="{00000000-0000-0000-0000-000000000000}"/>
  <bookViews>
    <workbookView xWindow="-120" yWindow="-120" windowWidth="29040" windowHeight="15720" xr2:uid="{8394043E-D479-4BC6-B447-D3EC2ADAB1CE}"/>
  </bookViews>
  <sheets>
    <sheet name="Composição de Custos" sheetId="7" r:id="rId1"/>
  </sheets>
  <definedNames>
    <definedName name="_xlnm.Print_Area" localSheetId="0">'Composição de Custos'!$A$1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7" l="1"/>
  <c r="K6" i="7"/>
  <c r="E33" i="7"/>
  <c r="D30" i="7"/>
  <c r="E30" i="7" s="1"/>
  <c r="F19" i="7"/>
  <c r="F16" i="7"/>
  <c r="M47" i="7"/>
  <c r="M34" i="7"/>
  <c r="F15" i="7"/>
  <c r="F14" i="7"/>
  <c r="F12" i="7"/>
  <c r="L18" i="7"/>
  <c r="M18" i="7" s="1"/>
  <c r="L17" i="7"/>
  <c r="M17" i="7" s="1"/>
  <c r="F11" i="7" s="1"/>
  <c r="L22" i="7"/>
  <c r="L21" i="7"/>
  <c r="L20" i="7"/>
  <c r="M20" i="7" s="1"/>
  <c r="L19" i="7"/>
  <c r="M22" i="7"/>
  <c r="F18" i="7" s="1"/>
  <c r="M21" i="7"/>
  <c r="F17" i="7" s="1"/>
  <c r="M26" i="7"/>
  <c r="M27" i="7"/>
  <c r="M28" i="7"/>
  <c r="M38" i="7"/>
  <c r="M39" i="7"/>
  <c r="M40" i="7"/>
  <c r="M41" i="7"/>
  <c r="M42" i="7"/>
  <c r="M43" i="7"/>
  <c r="M44" i="7"/>
  <c r="L25" i="7"/>
  <c r="M25" i="7" s="1"/>
  <c r="L26" i="7"/>
  <c r="L27" i="7"/>
  <c r="L28" i="7"/>
  <c r="L29" i="7"/>
  <c r="M29" i="7" s="1"/>
  <c r="L30" i="7"/>
  <c r="M30" i="7" s="1"/>
  <c r="L31" i="7"/>
  <c r="M31" i="7" s="1"/>
  <c r="L32" i="7"/>
  <c r="M32" i="7" s="1"/>
  <c r="L33" i="7"/>
  <c r="M33" i="7" s="1"/>
  <c r="L37" i="7"/>
  <c r="M37" i="7" s="1"/>
  <c r="L38" i="7"/>
  <c r="L39" i="7"/>
  <c r="L40" i="7"/>
  <c r="L41" i="7"/>
  <c r="L42" i="7"/>
  <c r="L43" i="7"/>
  <c r="L44" i="7"/>
  <c r="L45" i="7"/>
  <c r="M45" i="7" s="1"/>
  <c r="L46" i="7"/>
  <c r="M46" i="7" s="1"/>
  <c r="M19" i="7"/>
  <c r="F13" i="7" s="1"/>
  <c r="V12" i="7" l="1"/>
  <c r="W12" i="7" s="1"/>
  <c r="Y12" i="7" s="1"/>
  <c r="F10" i="7" s="1"/>
  <c r="V8" i="7"/>
  <c r="S8" i="7"/>
  <c r="W8" i="7" s="1"/>
  <c r="Y8" i="7" s="1"/>
  <c r="F9" i="7" s="1"/>
  <c r="S3" i="7"/>
  <c r="V3" i="7" s="1"/>
  <c r="K4" i="7"/>
  <c r="F3" i="7"/>
  <c r="F4" i="7" s="1"/>
  <c r="F5" i="7" s="1"/>
  <c r="W3" i="7" l="1"/>
  <c r="Y3" i="7" s="1"/>
  <c r="F8" i="7" s="1"/>
  <c r="F6" i="7"/>
  <c r="E32" i="7" l="1"/>
  <c r="E21" i="7"/>
  <c r="K11" i="7"/>
  <c r="K12" i="7" s="1"/>
  <c r="K13" i="7" s="1"/>
  <c r="K14" i="7" s="1"/>
  <c r="F21" i="7" l="1"/>
  <c r="E22" i="7"/>
  <c r="F22" i="7" s="1"/>
  <c r="F23" i="7" l="1"/>
  <c r="E34" i="7" l="1"/>
  <c r="E25" i="7"/>
  <c r="F28" i="7" l="1"/>
  <c r="F27" i="7"/>
  <c r="F26" i="7"/>
  <c r="F25" i="7"/>
  <c r="F29" i="7"/>
  <c r="F30" i="7" l="1"/>
  <c r="E35" i="7" s="1"/>
  <c r="E36" i="7" s="1"/>
  <c r="F36" i="7" s="1"/>
</calcChain>
</file>

<file path=xl/sharedStrings.xml><?xml version="1.0" encoding="utf-8"?>
<sst xmlns="http://schemas.openxmlformats.org/spreadsheetml/2006/main" count="165" uniqueCount="106">
  <si>
    <t>VALOR MENSAL</t>
  </si>
  <si>
    <t>BASE DE CÁLCULO</t>
  </si>
  <si>
    <t>ISSQN</t>
  </si>
  <si>
    <t>COFINS</t>
  </si>
  <si>
    <t>PIS</t>
  </si>
  <si>
    <t>MENSAL</t>
  </si>
  <si>
    <t>ANUAL</t>
  </si>
  <si>
    <t>Subtotal</t>
  </si>
  <si>
    <t>GRUPO A</t>
  </si>
  <si>
    <t>GRUPO B</t>
  </si>
  <si>
    <t>GRUPO C</t>
  </si>
  <si>
    <t>GRUPO D</t>
  </si>
  <si>
    <t>TOTAL DOS GRUPOS</t>
  </si>
  <si>
    <t>Salário-base</t>
  </si>
  <si>
    <t>Periculosidade</t>
  </si>
  <si>
    <t>Quantidade</t>
  </si>
  <si>
    <t>Total Remuneração</t>
  </si>
  <si>
    <t>Encargos Sociais</t>
  </si>
  <si>
    <t>Valor mão-de-obra (salário+encargos)</t>
  </si>
  <si>
    <t>Exames periódicos</t>
  </si>
  <si>
    <t>Exames psicológicos</t>
  </si>
  <si>
    <t>Lucro</t>
  </si>
  <si>
    <t>Total</t>
  </si>
  <si>
    <t>Calça</t>
  </si>
  <si>
    <t>Camisa</t>
  </si>
  <si>
    <t>Distintivo</t>
  </si>
  <si>
    <t>Crachá</t>
  </si>
  <si>
    <t>Unitário</t>
  </si>
  <si>
    <t>Custo mensal</t>
  </si>
  <si>
    <t>Livro de ocorrência</t>
  </si>
  <si>
    <t>Cassetete</t>
  </si>
  <si>
    <t>Porta-cassetete</t>
  </si>
  <si>
    <t>Rádio</t>
  </si>
  <si>
    <t>Coldre</t>
  </si>
  <si>
    <t>Munição</t>
  </si>
  <si>
    <t>Lanterna</t>
  </si>
  <si>
    <t>Cinturão p/ revolver</t>
  </si>
  <si>
    <t>Hora normal</t>
  </si>
  <si>
    <t>Considerando 2 vigilantes</t>
  </si>
  <si>
    <t>Remuneração 15 dias /mês</t>
  </si>
  <si>
    <t>Valor</t>
  </si>
  <si>
    <t>Colete a prova de balas</t>
  </si>
  <si>
    <t>Boné / quepe</t>
  </si>
  <si>
    <t>Calçado</t>
  </si>
  <si>
    <t>Cinto</t>
  </si>
  <si>
    <t>Apito + cordão</t>
  </si>
  <si>
    <t>Capa de chuva/ guarda-chuva</t>
  </si>
  <si>
    <t>Revolver calibre 38</t>
  </si>
  <si>
    <t>GRUPO (A)</t>
  </si>
  <si>
    <t>QTDE</t>
  </si>
  <si>
    <t>REAJUSTE CCT 202x</t>
  </si>
  <si>
    <t>SUBTOTAL MÊS</t>
  </si>
  <si>
    <t>MÃO-DE-OBRA</t>
  </si>
  <si>
    <t>Vigilante armado noturno</t>
  </si>
  <si>
    <t>REMUNERAÇÃO 2022</t>
  </si>
  <si>
    <t>TOTAL DE REMUNERAÇÃO (1)</t>
  </si>
  <si>
    <t>ENCARGOS SOCIAIS (2)</t>
  </si>
  <si>
    <t>-</t>
  </si>
  <si>
    <t>TOTAL DO GRUPO A (1+2)</t>
  </si>
  <si>
    <t>GRUPO B (INSUMOS E BENEFÍCIOS)</t>
  </si>
  <si>
    <t>UNITÁRIO</t>
  </si>
  <si>
    <t>SUBTOTAL</t>
  </si>
  <si>
    <r>
      <t>Alimentação / 18</t>
    </r>
    <r>
      <rPr>
        <vertAlign val="superscript"/>
        <sz val="11"/>
        <color theme="1"/>
        <rFont val="Arial Narrow"/>
        <family val="2"/>
      </rPr>
      <t>a</t>
    </r>
    <r>
      <rPr>
        <sz val="11"/>
        <color theme="1"/>
        <rFont val="Arial Narrow"/>
        <family val="2"/>
      </rPr>
      <t xml:space="preserve"> CCT</t>
    </r>
  </si>
  <si>
    <r>
      <t>Transportes / 19</t>
    </r>
    <r>
      <rPr>
        <vertAlign val="superscript"/>
        <sz val="11"/>
        <color theme="1"/>
        <rFont val="Arial Narrow"/>
        <family val="2"/>
      </rPr>
      <t>a</t>
    </r>
    <r>
      <rPr>
        <sz val="11"/>
        <color theme="1"/>
        <rFont val="Arial Narrow"/>
        <family val="2"/>
      </rPr>
      <t xml:space="preserve"> CCT</t>
    </r>
  </si>
  <si>
    <r>
      <t>Plano de saúde / 20</t>
    </r>
    <r>
      <rPr>
        <vertAlign val="superscript"/>
        <sz val="11"/>
        <color theme="1"/>
        <rFont val="Arial Narrow"/>
        <family val="2"/>
      </rPr>
      <t>a</t>
    </r>
    <r>
      <rPr>
        <sz val="11"/>
        <color theme="1"/>
        <rFont val="Arial Narrow"/>
        <family val="2"/>
      </rPr>
      <t xml:space="preserve"> CCT</t>
    </r>
  </si>
  <si>
    <r>
      <t>Auxílio funeral / 21</t>
    </r>
    <r>
      <rPr>
        <vertAlign val="superscript"/>
        <sz val="11"/>
        <color theme="1"/>
        <rFont val="Arial Narrow"/>
        <family val="2"/>
      </rPr>
      <t>a</t>
    </r>
    <r>
      <rPr>
        <sz val="11"/>
        <color theme="1"/>
        <rFont val="Arial Narrow"/>
        <family val="2"/>
      </rPr>
      <t xml:space="preserve"> CCT</t>
    </r>
  </si>
  <si>
    <r>
      <t>Seguro de vida / 22</t>
    </r>
    <r>
      <rPr>
        <vertAlign val="superscript"/>
        <sz val="11"/>
        <color theme="1"/>
        <rFont val="Arial Narrow"/>
        <family val="2"/>
      </rPr>
      <t>a</t>
    </r>
    <r>
      <rPr>
        <sz val="11"/>
        <color theme="1"/>
        <rFont val="Arial Narrow"/>
        <family val="2"/>
      </rPr>
      <t xml:space="preserve"> CCT</t>
    </r>
  </si>
  <si>
    <r>
      <t>Capacitação e reciclagem / 30</t>
    </r>
    <r>
      <rPr>
        <vertAlign val="superscript"/>
        <sz val="11"/>
        <color theme="1"/>
        <rFont val="Arial Narrow"/>
        <family val="2"/>
      </rPr>
      <t>a</t>
    </r>
    <r>
      <rPr>
        <sz val="11"/>
        <color theme="1"/>
        <rFont val="Arial Narrow"/>
        <family val="2"/>
      </rPr>
      <t xml:space="preserve"> CCT</t>
    </r>
  </si>
  <si>
    <r>
      <t>Manutenção armamento / 61</t>
    </r>
    <r>
      <rPr>
        <vertAlign val="superscript"/>
        <sz val="11"/>
        <color theme="1"/>
        <rFont val="Arial Narrow"/>
        <family val="2"/>
      </rPr>
      <t>a</t>
    </r>
    <r>
      <rPr>
        <sz val="11"/>
        <color theme="1"/>
        <rFont val="Arial Narrow"/>
        <family val="2"/>
      </rPr>
      <t xml:space="preserve"> CCT</t>
    </r>
  </si>
  <si>
    <t>Dias úteis</t>
  </si>
  <si>
    <t>ALIMENTAÇÃO CCT</t>
  </si>
  <si>
    <t>Profissão</t>
  </si>
  <si>
    <t>Remuneração</t>
  </si>
  <si>
    <t>P. Empregado</t>
  </si>
  <si>
    <t>P. Empregador</t>
  </si>
  <si>
    <t>Qte empregados</t>
  </si>
  <si>
    <t>Ida e volta</t>
  </si>
  <si>
    <t>Vigilante</t>
  </si>
  <si>
    <t>TRANSPORTE CCT</t>
  </si>
  <si>
    <t>PLANO DE SAÚDE CCT</t>
  </si>
  <si>
    <t>Vida útil</t>
  </si>
  <si>
    <t>Detalhamento</t>
  </si>
  <si>
    <t>V. unitário</t>
  </si>
  <si>
    <r>
      <t>Equipamento de Proteção Individual e armamento / 62</t>
    </r>
    <r>
      <rPr>
        <vertAlign val="superscript"/>
        <sz val="11"/>
        <color theme="1"/>
        <rFont val="Arial Narrow"/>
        <family val="2"/>
      </rPr>
      <t>a</t>
    </r>
    <r>
      <rPr>
        <sz val="11"/>
        <color theme="1"/>
        <rFont val="Arial Narrow"/>
        <family val="2"/>
      </rPr>
      <t xml:space="preserve"> CCT</t>
    </r>
  </si>
  <si>
    <r>
      <t>Fardamento e outros / 63</t>
    </r>
    <r>
      <rPr>
        <vertAlign val="superscript"/>
        <sz val="11"/>
        <color theme="1"/>
        <rFont val="Arial Narrow"/>
        <family val="2"/>
      </rPr>
      <t>a</t>
    </r>
    <r>
      <rPr>
        <sz val="11"/>
        <color theme="1"/>
        <rFont val="Arial Narrow"/>
        <family val="2"/>
      </rPr>
      <t xml:space="preserve"> CCT</t>
    </r>
  </si>
  <si>
    <t>Fardamento e outros / 63a CCT</t>
  </si>
  <si>
    <t>Auxílio funeral / 21a CCT</t>
  </si>
  <si>
    <t>Seguro de vida / 22a CCT</t>
  </si>
  <si>
    <t>Capacitação e reciclagem / 30a CCT</t>
  </si>
  <si>
    <t>Manutenção armamento / 61a CCT</t>
  </si>
  <si>
    <t>EPI e armamento / 62a CCT</t>
  </si>
  <si>
    <t>TOTAL DO GRUPO B</t>
  </si>
  <si>
    <t>GRUPO C (DEMAIS COMPONENTES)</t>
  </si>
  <si>
    <t>PERCENTUAL</t>
  </si>
  <si>
    <t>TOTAL DO GRUPO C</t>
  </si>
  <si>
    <t>GRUPO D (TAXAS, TRIBUTOS E IMPOSTOS)</t>
  </si>
  <si>
    <t>Custos administrativos e despesas indiretas</t>
  </si>
  <si>
    <t>TOTAL DO GRUPO D</t>
  </si>
  <si>
    <t>TOTAL DOS GRUPOS / VALOR GLOBAL ANUAL</t>
  </si>
  <si>
    <t>Adicional noturno</t>
  </si>
  <si>
    <t>HE 50%</t>
  </si>
  <si>
    <t>Discriminação dos valores escala 12 x 36 (192h / 15 dias)</t>
  </si>
  <si>
    <t>Massa Salarial</t>
  </si>
  <si>
    <t>H. noturna reduzida 15h</t>
  </si>
  <si>
    <t>Intrajornada (15 dias = 15 horas)</t>
  </si>
  <si>
    <t>Ad. Not.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</si>
</sst>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vertAlign val="superscript"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13" xfId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4" fontId="2" fillId="0" borderId="14" xfId="1" applyFont="1" applyBorder="1" applyAlignment="1">
      <alignment horizontal="center" vertical="center"/>
    </xf>
    <xf numFmtId="44" fontId="2" fillId="0" borderId="14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44" fontId="3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2" fillId="0" borderId="12" xfId="0" applyNumberFormat="1" applyFont="1" applyBorder="1" applyAlignment="1">
      <alignment horizontal="center" vertical="center"/>
    </xf>
    <xf numFmtId="44" fontId="2" fillId="0" borderId="14" xfId="1" applyFont="1" applyBorder="1" applyAlignment="1">
      <alignment horizontal="center" vertical="center" wrapText="1"/>
    </xf>
    <xf numFmtId="44" fontId="3" fillId="0" borderId="15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4" fontId="3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9" fontId="2" fillId="3" borderId="1" xfId="2" applyFont="1" applyFill="1" applyBorder="1" applyAlignment="1">
      <alignment horizontal="center" vertical="center" wrapText="1"/>
    </xf>
    <xf numFmtId="8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8" fontId="6" fillId="0" borderId="12" xfId="0" applyNumberFormat="1" applyFont="1" applyBorder="1" applyAlignment="1">
      <alignment horizontal="center" vertical="center" wrapText="1"/>
    </xf>
    <xf numFmtId="8" fontId="2" fillId="4" borderId="12" xfId="0" applyNumberFormat="1" applyFont="1" applyFill="1" applyBorder="1" applyAlignment="1">
      <alignment horizontal="center" vertical="center" wrapText="1"/>
    </xf>
    <xf numFmtId="8" fontId="2" fillId="0" borderId="12" xfId="0" applyNumberFormat="1" applyFont="1" applyBorder="1" applyAlignment="1">
      <alignment horizontal="center" vertical="center" wrapText="1"/>
    </xf>
    <xf numFmtId="8" fontId="3" fillId="4" borderId="15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44" fontId="3" fillId="5" borderId="15" xfId="0" applyNumberFormat="1" applyFont="1" applyFill="1" applyBorder="1" applyAlignment="1">
      <alignment horizontal="center" vertical="center" wrapText="1"/>
    </xf>
    <xf numFmtId="44" fontId="2" fillId="3" borderId="12" xfId="0" applyNumberFormat="1" applyFont="1" applyFill="1" applyBorder="1" applyAlignment="1">
      <alignment horizontal="center" vertical="center" wrapText="1"/>
    </xf>
    <xf numFmtId="44" fontId="3" fillId="4" borderId="15" xfId="0" applyNumberFormat="1" applyFont="1" applyFill="1" applyBorder="1" applyAlignment="1">
      <alignment horizontal="center" vertical="center" wrapText="1"/>
    </xf>
    <xf numFmtId="44" fontId="2" fillId="0" borderId="12" xfId="0" applyNumberFormat="1" applyFont="1" applyBorder="1" applyAlignment="1">
      <alignment horizontal="center" vertical="center" wrapText="1"/>
    </xf>
    <xf numFmtId="10" fontId="2" fillId="5" borderId="14" xfId="0" applyNumberFormat="1" applyFont="1" applyFill="1" applyBorder="1" applyAlignment="1">
      <alignment horizontal="center" vertical="center"/>
    </xf>
    <xf numFmtId="164" fontId="2" fillId="5" borderId="14" xfId="0" applyNumberFormat="1" applyFont="1" applyFill="1" applyBorder="1" applyAlignment="1">
      <alignment horizontal="center" vertical="center"/>
    </xf>
    <xf numFmtId="44" fontId="3" fillId="4" borderId="1" xfId="0" applyNumberFormat="1" applyFont="1" applyFill="1" applyBorder="1" applyAlignment="1">
      <alignment vertical="center" wrapText="1"/>
    </xf>
    <xf numFmtId="44" fontId="3" fillId="5" borderId="15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2EC11-FC31-40E2-BBB2-0852C0F77A81}">
  <sheetPr>
    <pageSetUpPr fitToPage="1"/>
  </sheetPr>
  <dimension ref="A1:Y250"/>
  <sheetViews>
    <sheetView tabSelected="1" topLeftCell="A13" workbookViewId="0">
      <selection sqref="A1:F36"/>
    </sheetView>
  </sheetViews>
  <sheetFormatPr defaultRowHeight="15" x14ac:dyDescent="0.25"/>
  <cols>
    <col min="1" max="1" width="20.7109375" customWidth="1"/>
    <col min="2" max="2" width="13.7109375" customWidth="1"/>
    <col min="3" max="3" width="15" customWidth="1"/>
    <col min="4" max="4" width="13.7109375" customWidth="1"/>
    <col min="5" max="5" width="15.140625" customWidth="1"/>
    <col min="6" max="6" width="13.7109375" customWidth="1"/>
    <col min="9" max="9" width="34.42578125" bestFit="1" customWidth="1"/>
    <col min="10" max="10" width="11.140625" bestFit="1" customWidth="1"/>
    <col min="11" max="11" width="12.7109375" bestFit="1" customWidth="1"/>
    <col min="12" max="12" width="11.7109375" bestFit="1" customWidth="1"/>
    <col min="13" max="13" width="9.28515625" bestFit="1" customWidth="1"/>
    <col min="14" max="14" width="11.28515625" bestFit="1" customWidth="1"/>
    <col min="16" max="16" width="11.28515625" customWidth="1"/>
    <col min="17" max="17" width="10.28515625" bestFit="1" customWidth="1"/>
    <col min="18" max="18" width="8.7109375" bestFit="1" customWidth="1"/>
    <col min="19" max="19" width="14.42578125" bestFit="1" customWidth="1"/>
    <col min="20" max="20" width="15.140625" bestFit="1" customWidth="1"/>
    <col min="21" max="21" width="17" bestFit="1" customWidth="1"/>
    <col min="22" max="22" width="12.28515625" bestFit="1" customWidth="1"/>
    <col min="23" max="23" width="12.85546875" bestFit="1" customWidth="1"/>
    <col min="24" max="24" width="14.42578125" bestFit="1" customWidth="1"/>
    <col min="25" max="25" width="11.7109375" bestFit="1" customWidth="1"/>
  </cols>
  <sheetData>
    <row r="1" spans="1:25" ht="17.25" thickBot="1" x14ac:dyDescent="0.35">
      <c r="A1" s="46" t="s">
        <v>48</v>
      </c>
      <c r="B1" s="74" t="s">
        <v>49</v>
      </c>
      <c r="C1" s="74" t="s">
        <v>54</v>
      </c>
      <c r="D1" s="74" t="s">
        <v>50</v>
      </c>
      <c r="E1" s="74" t="s">
        <v>54</v>
      </c>
      <c r="F1" s="98" t="s">
        <v>51</v>
      </c>
      <c r="G1" s="1"/>
      <c r="H1" s="1"/>
      <c r="I1" s="95" t="s">
        <v>101</v>
      </c>
      <c r="J1" s="96"/>
      <c r="K1" s="96"/>
      <c r="L1" s="96"/>
      <c r="M1" s="96"/>
      <c r="N1" s="97"/>
      <c r="O1" s="2"/>
      <c r="P1" s="11"/>
      <c r="Q1" s="87" t="s">
        <v>70</v>
      </c>
      <c r="R1" s="88"/>
      <c r="S1" s="88"/>
      <c r="T1" s="88"/>
      <c r="U1" s="88"/>
      <c r="V1" s="88"/>
      <c r="W1" s="88"/>
      <c r="X1" s="88"/>
      <c r="Y1" s="89"/>
    </row>
    <row r="2" spans="1:25" ht="16.5" x14ac:dyDescent="0.3">
      <c r="A2" s="49" t="s">
        <v>52</v>
      </c>
      <c r="B2" s="64"/>
      <c r="C2" s="64"/>
      <c r="D2" s="64"/>
      <c r="E2" s="64"/>
      <c r="F2" s="99"/>
      <c r="G2" s="1"/>
      <c r="H2" s="1"/>
      <c r="I2" s="8" t="s">
        <v>39</v>
      </c>
      <c r="J2" s="9" t="s">
        <v>15</v>
      </c>
      <c r="K2" s="9" t="s">
        <v>40</v>
      </c>
      <c r="L2" s="9" t="s">
        <v>37</v>
      </c>
      <c r="M2" s="9" t="s">
        <v>100</v>
      </c>
      <c r="N2" s="10" t="s">
        <v>105</v>
      </c>
      <c r="O2" s="2"/>
      <c r="P2" s="2"/>
      <c r="Q2" s="12" t="s">
        <v>27</v>
      </c>
      <c r="R2" s="3" t="s">
        <v>69</v>
      </c>
      <c r="S2" s="3" t="s">
        <v>22</v>
      </c>
      <c r="T2" s="3" t="s">
        <v>71</v>
      </c>
      <c r="U2" s="3" t="s">
        <v>72</v>
      </c>
      <c r="V2" s="4" t="s">
        <v>73</v>
      </c>
      <c r="W2" s="3" t="s">
        <v>74</v>
      </c>
      <c r="X2" s="3" t="s">
        <v>75</v>
      </c>
      <c r="Y2" s="5" t="s">
        <v>7</v>
      </c>
    </row>
    <row r="3" spans="1:25" ht="33.75" thickBot="1" x14ac:dyDescent="0.35">
      <c r="A3" s="50" t="s">
        <v>53</v>
      </c>
      <c r="B3" s="39">
        <v>2</v>
      </c>
      <c r="C3" s="40">
        <v>2730.13</v>
      </c>
      <c r="D3" s="41" t="s">
        <v>57</v>
      </c>
      <c r="E3" s="40">
        <f>C3</f>
        <v>2730.13</v>
      </c>
      <c r="F3" s="51">
        <f>B3*E3</f>
        <v>5460.26</v>
      </c>
      <c r="G3" s="1"/>
      <c r="H3" s="1"/>
      <c r="I3" s="32" t="s">
        <v>13</v>
      </c>
      <c r="J3" s="3"/>
      <c r="K3" s="13">
        <v>1512.34</v>
      </c>
      <c r="L3" s="3"/>
      <c r="M3" s="3"/>
      <c r="N3" s="5"/>
      <c r="O3" s="2"/>
      <c r="P3" s="14"/>
      <c r="Q3" s="15">
        <v>28.09</v>
      </c>
      <c r="R3" s="16">
        <v>15</v>
      </c>
      <c r="S3" s="17">
        <f>Q3*R3</f>
        <v>421.35</v>
      </c>
      <c r="T3" s="16" t="s">
        <v>77</v>
      </c>
      <c r="U3" s="17"/>
      <c r="V3" s="18">
        <f>5%*S3</f>
        <v>21.067500000000003</v>
      </c>
      <c r="W3" s="18">
        <f>S3-V3</f>
        <v>400.28250000000003</v>
      </c>
      <c r="X3" s="19">
        <v>2</v>
      </c>
      <c r="Y3" s="20">
        <f>W3*X3</f>
        <v>800.56500000000005</v>
      </c>
    </row>
    <row r="4" spans="1:25" ht="16.5" x14ac:dyDescent="0.3">
      <c r="A4" s="100" t="s">
        <v>55</v>
      </c>
      <c r="B4" s="64"/>
      <c r="C4" s="64"/>
      <c r="D4" s="64"/>
      <c r="E4" s="64"/>
      <c r="F4" s="52">
        <f>SUM(F2:F3)</f>
        <v>5460.26</v>
      </c>
      <c r="G4" s="1"/>
      <c r="H4" s="1"/>
      <c r="I4" s="32" t="s">
        <v>14</v>
      </c>
      <c r="J4" s="4">
        <v>0.3</v>
      </c>
      <c r="K4" s="7">
        <f>J4*K3</f>
        <v>453.70199999999994</v>
      </c>
      <c r="L4" s="3"/>
      <c r="M4" s="3"/>
      <c r="N4" s="5"/>
      <c r="O4" s="2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25" ht="17.25" thickBot="1" x14ac:dyDescent="0.35">
      <c r="A5" s="93" t="s">
        <v>56</v>
      </c>
      <c r="B5" s="94"/>
      <c r="C5" s="94"/>
      <c r="D5" s="94"/>
      <c r="E5" s="41">
        <v>0.84589999999999999</v>
      </c>
      <c r="F5" s="53">
        <f>E5*F4</f>
        <v>4618.8339340000002</v>
      </c>
      <c r="G5" s="1"/>
      <c r="H5" s="1"/>
      <c r="I5" s="32" t="s">
        <v>99</v>
      </c>
      <c r="J5" s="4">
        <v>0.2</v>
      </c>
      <c r="K5" s="7">
        <v>245.75</v>
      </c>
      <c r="L5" s="7">
        <v>10.24</v>
      </c>
      <c r="M5" s="7">
        <v>15.36</v>
      </c>
      <c r="N5" s="22">
        <v>2.0499999999999998</v>
      </c>
      <c r="O5" s="2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ht="17.25" thickBot="1" x14ac:dyDescent="0.35">
      <c r="A6" s="71" t="s">
        <v>58</v>
      </c>
      <c r="B6" s="72"/>
      <c r="C6" s="72"/>
      <c r="D6" s="72"/>
      <c r="E6" s="72"/>
      <c r="F6" s="54">
        <f>F4+F5</f>
        <v>10079.093934</v>
      </c>
      <c r="G6" s="1"/>
      <c r="H6" s="1"/>
      <c r="I6" s="32" t="s">
        <v>102</v>
      </c>
      <c r="J6" s="3"/>
      <c r="K6" s="7">
        <f>SUM(K3:K5)</f>
        <v>2211.7919999999999</v>
      </c>
      <c r="L6" s="3"/>
      <c r="M6" s="3"/>
      <c r="N6" s="5"/>
      <c r="O6" s="2"/>
      <c r="P6" s="21"/>
      <c r="Q6" s="90" t="s">
        <v>78</v>
      </c>
      <c r="R6" s="91"/>
      <c r="S6" s="91"/>
      <c r="T6" s="91"/>
      <c r="U6" s="91"/>
      <c r="V6" s="91"/>
      <c r="W6" s="91"/>
      <c r="X6" s="91"/>
      <c r="Y6" s="92"/>
    </row>
    <row r="7" spans="1:25" ht="16.5" x14ac:dyDescent="0.3">
      <c r="A7" s="73" t="s">
        <v>59</v>
      </c>
      <c r="B7" s="74"/>
      <c r="C7" s="74"/>
      <c r="D7" s="47" t="s">
        <v>49</v>
      </c>
      <c r="E7" s="47" t="s">
        <v>60</v>
      </c>
      <c r="F7" s="48" t="s">
        <v>61</v>
      </c>
      <c r="G7" s="1"/>
      <c r="H7" s="1"/>
      <c r="I7" s="32" t="s">
        <v>103</v>
      </c>
      <c r="J7" s="3"/>
      <c r="K7" s="7">
        <v>259.17</v>
      </c>
      <c r="L7" s="3"/>
      <c r="M7" s="3"/>
      <c r="N7" s="5"/>
      <c r="O7" s="2"/>
      <c r="P7" s="21"/>
      <c r="Q7" s="12" t="s">
        <v>76</v>
      </c>
      <c r="R7" s="3" t="s">
        <v>69</v>
      </c>
      <c r="S7" s="3" t="s">
        <v>22</v>
      </c>
      <c r="T7" s="3" t="s">
        <v>71</v>
      </c>
      <c r="U7" s="3" t="s">
        <v>72</v>
      </c>
      <c r="V7" s="4" t="s">
        <v>73</v>
      </c>
      <c r="W7" s="3" t="s">
        <v>74</v>
      </c>
      <c r="X7" s="3" t="s">
        <v>75</v>
      </c>
      <c r="Y7" s="5" t="s">
        <v>7</v>
      </c>
    </row>
    <row r="8" spans="1:25" ht="18.75" thickBot="1" x14ac:dyDescent="0.35">
      <c r="A8" s="85" t="s">
        <v>62</v>
      </c>
      <c r="B8" s="86"/>
      <c r="C8" s="86"/>
      <c r="D8" s="3" t="s">
        <v>57</v>
      </c>
      <c r="E8" s="3" t="s">
        <v>57</v>
      </c>
      <c r="F8" s="22">
        <f>Y3</f>
        <v>800.56500000000005</v>
      </c>
      <c r="G8" s="1"/>
      <c r="H8" s="1"/>
      <c r="I8" s="32" t="s">
        <v>104</v>
      </c>
      <c r="J8" s="3"/>
      <c r="K8" s="7">
        <v>259.17</v>
      </c>
      <c r="L8" s="3"/>
      <c r="M8" s="3"/>
      <c r="N8" s="5"/>
      <c r="O8" s="2"/>
      <c r="P8" s="21"/>
      <c r="Q8" s="15">
        <v>7.6</v>
      </c>
      <c r="R8" s="16">
        <v>15</v>
      </c>
      <c r="S8" s="18">
        <f>Q8*R8</f>
        <v>114</v>
      </c>
      <c r="T8" s="17" t="s">
        <v>77</v>
      </c>
      <c r="U8" s="23">
        <v>1512.34</v>
      </c>
      <c r="V8" s="18">
        <f>6%*U8</f>
        <v>90.740399999999994</v>
      </c>
      <c r="W8" s="18">
        <f>S8-V8</f>
        <v>23.259600000000006</v>
      </c>
      <c r="X8" s="19">
        <v>2</v>
      </c>
      <c r="Y8" s="24">
        <f>W8*X8</f>
        <v>46.519200000000012</v>
      </c>
    </row>
    <row r="9" spans="1:25" ht="18.75" thickBot="1" x14ac:dyDescent="0.35">
      <c r="A9" s="85" t="s">
        <v>63</v>
      </c>
      <c r="B9" s="86"/>
      <c r="C9" s="86"/>
      <c r="D9" s="3" t="s">
        <v>57</v>
      </c>
      <c r="E9" s="3" t="s">
        <v>57</v>
      </c>
      <c r="F9" s="22">
        <f>Y8</f>
        <v>46.519200000000012</v>
      </c>
      <c r="G9" s="1"/>
      <c r="H9" s="1"/>
      <c r="I9" s="32"/>
      <c r="J9" s="3"/>
      <c r="K9" s="7"/>
      <c r="L9" s="3"/>
      <c r="M9" s="3"/>
      <c r="N9" s="5"/>
      <c r="O9" s="2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ht="18" x14ac:dyDescent="0.3">
      <c r="A10" s="85" t="s">
        <v>64</v>
      </c>
      <c r="B10" s="86"/>
      <c r="C10" s="86"/>
      <c r="D10" s="3" t="s">
        <v>57</v>
      </c>
      <c r="E10" s="3" t="s">
        <v>57</v>
      </c>
      <c r="F10" s="22">
        <f>Y12</f>
        <v>213.76900000000001</v>
      </c>
      <c r="G10" s="1"/>
      <c r="H10" s="1"/>
      <c r="I10" s="32"/>
      <c r="J10" s="3"/>
      <c r="K10" s="3"/>
      <c r="L10" s="3"/>
      <c r="M10" s="3"/>
      <c r="N10" s="5"/>
      <c r="O10" s="2"/>
      <c r="P10" s="21"/>
      <c r="Q10" s="90" t="s">
        <v>79</v>
      </c>
      <c r="R10" s="91"/>
      <c r="S10" s="91"/>
      <c r="T10" s="91"/>
      <c r="U10" s="91"/>
      <c r="V10" s="91"/>
      <c r="W10" s="91"/>
      <c r="X10" s="91"/>
      <c r="Y10" s="92"/>
    </row>
    <row r="11" spans="1:25" ht="18" x14ac:dyDescent="0.3">
      <c r="A11" s="85" t="s">
        <v>65</v>
      </c>
      <c r="B11" s="86"/>
      <c r="C11" s="86"/>
      <c r="D11" s="3" t="s">
        <v>57</v>
      </c>
      <c r="E11" s="3" t="s">
        <v>57</v>
      </c>
      <c r="F11" s="55">
        <f>M17</f>
        <v>0</v>
      </c>
      <c r="G11" s="1"/>
      <c r="H11" s="1"/>
      <c r="I11" s="33" t="s">
        <v>16</v>
      </c>
      <c r="J11" s="25"/>
      <c r="K11" s="7">
        <f>SUM(K6:K9)</f>
        <v>2730.1320000000001</v>
      </c>
      <c r="L11" s="3"/>
      <c r="M11" s="3"/>
      <c r="N11" s="5"/>
      <c r="O11" s="2"/>
      <c r="P11" s="21"/>
      <c r="Q11" s="12" t="s">
        <v>27</v>
      </c>
      <c r="R11" s="3" t="s">
        <v>69</v>
      </c>
      <c r="S11" s="3" t="s">
        <v>22</v>
      </c>
      <c r="T11" s="3" t="s">
        <v>71</v>
      </c>
      <c r="U11" s="3" t="s">
        <v>72</v>
      </c>
      <c r="V11" s="4" t="s">
        <v>73</v>
      </c>
      <c r="W11" s="3" t="s">
        <v>74</v>
      </c>
      <c r="X11" s="3" t="s">
        <v>75</v>
      </c>
      <c r="Y11" s="5" t="s">
        <v>7</v>
      </c>
    </row>
    <row r="12" spans="1:25" ht="18.75" thickBot="1" x14ac:dyDescent="0.35">
      <c r="A12" s="85" t="s">
        <v>66</v>
      </c>
      <c r="B12" s="86"/>
      <c r="C12" s="86"/>
      <c r="D12" s="3" t="s">
        <v>57</v>
      </c>
      <c r="E12" s="3" t="s">
        <v>57</v>
      </c>
      <c r="F12" s="55">
        <f>M18</f>
        <v>0</v>
      </c>
      <c r="G12" s="1"/>
      <c r="H12" s="1"/>
      <c r="I12" s="33" t="s">
        <v>17</v>
      </c>
      <c r="J12" s="26">
        <v>0.84589999999999999</v>
      </c>
      <c r="K12" s="7">
        <f>J12*K11</f>
        <v>2309.4186588000002</v>
      </c>
      <c r="L12" s="3"/>
      <c r="M12" s="3"/>
      <c r="N12" s="5"/>
      <c r="O12" s="2"/>
      <c r="P12" s="21"/>
      <c r="Q12" s="15">
        <v>112.51</v>
      </c>
      <c r="R12" s="16"/>
      <c r="S12" s="18">
        <v>112.51</v>
      </c>
      <c r="T12" s="17" t="s">
        <v>77</v>
      </c>
      <c r="U12" s="23"/>
      <c r="V12" s="18">
        <f>5%*S12</f>
        <v>5.6255000000000006</v>
      </c>
      <c r="W12" s="18">
        <f>S12-V12</f>
        <v>106.8845</v>
      </c>
      <c r="X12" s="19">
        <v>2</v>
      </c>
      <c r="Y12" s="24">
        <f>W12*X12</f>
        <v>213.76900000000001</v>
      </c>
    </row>
    <row r="13" spans="1:25" ht="18" x14ac:dyDescent="0.3">
      <c r="A13" s="85" t="s">
        <v>67</v>
      </c>
      <c r="B13" s="86"/>
      <c r="C13" s="86"/>
      <c r="D13" s="3" t="s">
        <v>57</v>
      </c>
      <c r="E13" s="3" t="s">
        <v>57</v>
      </c>
      <c r="F13" s="55">
        <f>M19</f>
        <v>0</v>
      </c>
      <c r="G13" s="1"/>
      <c r="H13" s="1"/>
      <c r="I13" s="33" t="s">
        <v>18</v>
      </c>
      <c r="J13" s="26"/>
      <c r="K13" s="7">
        <f>K11+K12</f>
        <v>5039.5506588000007</v>
      </c>
      <c r="L13" s="3"/>
      <c r="M13" s="3"/>
      <c r="N13" s="27"/>
      <c r="O13" s="2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18.75" thickBot="1" x14ac:dyDescent="0.35">
      <c r="A14" s="85" t="s">
        <v>68</v>
      </c>
      <c r="B14" s="86"/>
      <c r="C14" s="86"/>
      <c r="D14" s="3" t="s">
        <v>57</v>
      </c>
      <c r="E14" s="3" t="s">
        <v>57</v>
      </c>
      <c r="F14" s="55">
        <f>M20</f>
        <v>0</v>
      </c>
      <c r="G14" s="1"/>
      <c r="H14" s="1"/>
      <c r="I14" s="34" t="s">
        <v>38</v>
      </c>
      <c r="J14" s="28"/>
      <c r="K14" s="29">
        <f>2*K13</f>
        <v>10079.101317600001</v>
      </c>
      <c r="L14" s="16"/>
      <c r="M14" s="16"/>
      <c r="N14" s="30"/>
      <c r="O14" s="2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18" x14ac:dyDescent="0.3">
      <c r="A15" s="85" t="s">
        <v>83</v>
      </c>
      <c r="B15" s="86"/>
      <c r="C15" s="86"/>
      <c r="D15" s="3" t="s">
        <v>57</v>
      </c>
      <c r="E15" s="3" t="s">
        <v>57</v>
      </c>
      <c r="F15" s="55">
        <f>M34</f>
        <v>0</v>
      </c>
      <c r="G15" s="1"/>
      <c r="H15" s="1"/>
      <c r="I15" s="2"/>
      <c r="J15" s="2"/>
      <c r="K15" s="2"/>
      <c r="L15" s="2"/>
      <c r="M15" s="2"/>
      <c r="N15" s="2"/>
      <c r="O15" s="2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18" x14ac:dyDescent="0.3">
      <c r="A16" s="85" t="s">
        <v>84</v>
      </c>
      <c r="B16" s="86"/>
      <c r="C16" s="86"/>
      <c r="D16" s="3" t="s">
        <v>57</v>
      </c>
      <c r="E16" s="3" t="s">
        <v>57</v>
      </c>
      <c r="F16" s="55">
        <f>M47</f>
        <v>0</v>
      </c>
      <c r="G16" s="1"/>
      <c r="H16" s="1"/>
      <c r="I16" s="36" t="s">
        <v>81</v>
      </c>
      <c r="J16" s="25" t="s">
        <v>15</v>
      </c>
      <c r="K16" s="25" t="s">
        <v>82</v>
      </c>
      <c r="L16" s="25" t="s">
        <v>80</v>
      </c>
      <c r="M16" s="84" t="s">
        <v>28</v>
      </c>
      <c r="N16" s="84"/>
      <c r="O16" s="2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16.5" x14ac:dyDescent="0.3">
      <c r="A17" s="85" t="s">
        <v>19</v>
      </c>
      <c r="B17" s="86"/>
      <c r="C17" s="86"/>
      <c r="D17" s="3" t="s">
        <v>57</v>
      </c>
      <c r="E17" s="3" t="s">
        <v>57</v>
      </c>
      <c r="F17" s="55">
        <f>M21</f>
        <v>0</v>
      </c>
      <c r="G17" s="1"/>
      <c r="H17" s="1"/>
      <c r="I17" s="6" t="s">
        <v>86</v>
      </c>
      <c r="J17" s="3">
        <v>2</v>
      </c>
      <c r="K17" s="31"/>
      <c r="L17" s="3">
        <f>1/12</f>
        <v>8.3333333333333329E-2</v>
      </c>
      <c r="M17" s="81">
        <f>J17*K17*L17</f>
        <v>0</v>
      </c>
      <c r="N17" s="81"/>
      <c r="O17" s="2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16.5" x14ac:dyDescent="0.3">
      <c r="A18" s="85" t="s">
        <v>20</v>
      </c>
      <c r="B18" s="86"/>
      <c r="C18" s="86"/>
      <c r="D18" s="3" t="s">
        <v>57</v>
      </c>
      <c r="E18" s="3" t="s">
        <v>57</v>
      </c>
      <c r="F18" s="55">
        <f>M22</f>
        <v>0</v>
      </c>
      <c r="G18" s="1"/>
      <c r="H18" s="1"/>
      <c r="I18" s="6" t="s">
        <v>87</v>
      </c>
      <c r="J18" s="3">
        <v>2</v>
      </c>
      <c r="K18" s="31"/>
      <c r="L18" s="3">
        <f>1/12</f>
        <v>8.3333333333333329E-2</v>
      </c>
      <c r="M18" s="81">
        <f t="shared" ref="M18:M19" si="0">J18*K18*L18</f>
        <v>0</v>
      </c>
      <c r="N18" s="81"/>
      <c r="O18" s="2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17.25" thickBot="1" x14ac:dyDescent="0.35">
      <c r="A19" s="71" t="s">
        <v>91</v>
      </c>
      <c r="B19" s="72"/>
      <c r="C19" s="72"/>
      <c r="D19" s="72"/>
      <c r="E19" s="72"/>
      <c r="F19" s="56">
        <f>SUM(F8:F18)</f>
        <v>1060.8532</v>
      </c>
      <c r="G19" s="1"/>
      <c r="H19" s="1"/>
      <c r="I19" s="6" t="s">
        <v>88</v>
      </c>
      <c r="J19" s="3">
        <v>2</v>
      </c>
      <c r="K19" s="31"/>
      <c r="L19" s="3">
        <f>1/12</f>
        <v>8.3333333333333329E-2</v>
      </c>
      <c r="M19" s="81">
        <f t="shared" si="0"/>
        <v>0</v>
      </c>
      <c r="N19" s="81"/>
      <c r="O19" s="2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33" x14ac:dyDescent="0.3">
      <c r="A20" s="73" t="s">
        <v>92</v>
      </c>
      <c r="B20" s="74"/>
      <c r="C20" s="74"/>
      <c r="D20" s="47" t="s">
        <v>93</v>
      </c>
      <c r="E20" s="47" t="s">
        <v>1</v>
      </c>
      <c r="F20" s="48" t="s">
        <v>0</v>
      </c>
      <c r="G20" s="1"/>
      <c r="H20" s="1"/>
      <c r="I20" s="6" t="s">
        <v>89</v>
      </c>
      <c r="J20" s="3">
        <v>2</v>
      </c>
      <c r="K20" s="31"/>
      <c r="L20" s="3">
        <f>1/4</f>
        <v>0.25</v>
      </c>
      <c r="M20" s="81">
        <f>J20*K20*L20</f>
        <v>0</v>
      </c>
      <c r="N20" s="81"/>
      <c r="O20" s="2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16.5" x14ac:dyDescent="0.3">
      <c r="A21" s="75" t="s">
        <v>96</v>
      </c>
      <c r="B21" s="76"/>
      <c r="C21" s="76"/>
      <c r="D21" s="37"/>
      <c r="E21" s="38">
        <f>F6+F19</f>
        <v>11139.947134</v>
      </c>
      <c r="F21" s="57">
        <f>D21*E21</f>
        <v>0</v>
      </c>
      <c r="G21" s="1"/>
      <c r="H21" s="1"/>
      <c r="I21" s="6" t="s">
        <v>19</v>
      </c>
      <c r="J21" s="3">
        <v>2</v>
      </c>
      <c r="K21" s="31"/>
      <c r="L21" s="3">
        <f>1/12</f>
        <v>8.3333333333333329E-2</v>
      </c>
      <c r="M21" s="81">
        <f>J21*K21*L21</f>
        <v>0</v>
      </c>
      <c r="N21" s="81"/>
      <c r="O21" s="2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ht="16.5" x14ac:dyDescent="0.3">
      <c r="A22" s="75" t="s">
        <v>21</v>
      </c>
      <c r="B22" s="76"/>
      <c r="C22" s="76"/>
      <c r="D22" s="37"/>
      <c r="E22" s="38">
        <f>E21+F21</f>
        <v>11139.947134</v>
      </c>
      <c r="F22" s="57">
        <f>D22*E22</f>
        <v>0</v>
      </c>
      <c r="G22" s="1"/>
      <c r="H22" s="1"/>
      <c r="I22" s="6" t="s">
        <v>20</v>
      </c>
      <c r="J22" s="3">
        <v>2</v>
      </c>
      <c r="K22" s="31"/>
      <c r="L22" s="3">
        <f>1/12</f>
        <v>8.3333333333333329E-2</v>
      </c>
      <c r="M22" s="81">
        <f>J22*K22*L22</f>
        <v>0</v>
      </c>
      <c r="N22" s="81"/>
      <c r="O22" s="2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ht="17.25" thickBot="1" x14ac:dyDescent="0.35">
      <c r="A23" s="71" t="s">
        <v>94</v>
      </c>
      <c r="B23" s="72"/>
      <c r="C23" s="72"/>
      <c r="D23" s="72"/>
      <c r="E23" s="72"/>
      <c r="F23" s="58">
        <f>SUM(F21:F22)</f>
        <v>0</v>
      </c>
      <c r="G23" s="1"/>
      <c r="H23" s="1"/>
      <c r="O23" s="2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ht="33" x14ac:dyDescent="0.3">
      <c r="A24" s="73" t="s">
        <v>95</v>
      </c>
      <c r="B24" s="74"/>
      <c r="C24" s="74"/>
      <c r="D24" s="47" t="s">
        <v>93</v>
      </c>
      <c r="E24" s="47" t="s">
        <v>1</v>
      </c>
      <c r="F24" s="48" t="s">
        <v>0</v>
      </c>
      <c r="G24" s="1"/>
      <c r="H24" s="1"/>
      <c r="I24" s="36" t="s">
        <v>90</v>
      </c>
      <c r="J24" s="25" t="s">
        <v>15</v>
      </c>
      <c r="K24" s="25" t="s">
        <v>82</v>
      </c>
      <c r="L24" s="25" t="s">
        <v>80</v>
      </c>
      <c r="M24" s="84" t="s">
        <v>28</v>
      </c>
      <c r="N24" s="84"/>
      <c r="O24" s="2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ht="16.5" x14ac:dyDescent="0.3">
      <c r="A25" s="77" t="s">
        <v>2</v>
      </c>
      <c r="B25" s="69"/>
      <c r="C25" s="69"/>
      <c r="D25" s="42">
        <v>0.05</v>
      </c>
      <c r="E25" s="70">
        <f>(F6+F19+F23)/E30</f>
        <v>12194.797081554461</v>
      </c>
      <c r="F25" s="59">
        <f>D25*E25</f>
        <v>609.73985407772307</v>
      </c>
      <c r="G25" s="1"/>
      <c r="H25" s="1"/>
      <c r="I25" s="35" t="s">
        <v>30</v>
      </c>
      <c r="J25" s="3">
        <v>1</v>
      </c>
      <c r="K25" s="31"/>
      <c r="L25" s="3">
        <f>1/30</f>
        <v>3.3333333333333333E-2</v>
      </c>
      <c r="M25" s="82">
        <f>J25*K25*L25</f>
        <v>0</v>
      </c>
      <c r="N25" s="83"/>
      <c r="O25" s="2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16.5" x14ac:dyDescent="0.3">
      <c r="A26" s="77" t="s">
        <v>3</v>
      </c>
      <c r="B26" s="69"/>
      <c r="C26" s="69"/>
      <c r="D26" s="42">
        <v>0.03</v>
      </c>
      <c r="E26" s="70"/>
      <c r="F26" s="59">
        <f>D26*E25</f>
        <v>365.84391244663385</v>
      </c>
      <c r="G26" s="1"/>
      <c r="H26" s="1"/>
      <c r="I26" s="35" t="s">
        <v>31</v>
      </c>
      <c r="J26" s="3">
        <v>1</v>
      </c>
      <c r="K26" s="31"/>
      <c r="L26" s="3">
        <f t="shared" ref="L26:L27" si="1">1/30</f>
        <v>3.3333333333333333E-2</v>
      </c>
      <c r="M26" s="82">
        <f t="shared" ref="M26:M33" si="2">J26*K26*L26</f>
        <v>0</v>
      </c>
      <c r="N26" s="83"/>
      <c r="O26" s="2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16.5" x14ac:dyDescent="0.3">
      <c r="A27" s="77" t="s">
        <v>4</v>
      </c>
      <c r="B27" s="69"/>
      <c r="C27" s="69"/>
      <c r="D27" s="41">
        <v>6.4999999999999997E-3</v>
      </c>
      <c r="E27" s="70"/>
      <c r="F27" s="59">
        <f>D27*E25</f>
        <v>79.266181030103994</v>
      </c>
      <c r="G27" s="1"/>
      <c r="H27" s="1"/>
      <c r="I27" s="35" t="s">
        <v>32</v>
      </c>
      <c r="J27" s="3">
        <v>1</v>
      </c>
      <c r="K27" s="31"/>
      <c r="L27" s="3">
        <f t="shared" si="1"/>
        <v>3.3333333333333333E-2</v>
      </c>
      <c r="M27" s="82">
        <f t="shared" si="2"/>
        <v>0</v>
      </c>
      <c r="N27" s="83"/>
      <c r="O27" s="2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ht="16.5" x14ac:dyDescent="0.3">
      <c r="A28" s="78"/>
      <c r="B28" s="79"/>
      <c r="C28" s="79"/>
      <c r="D28" s="44"/>
      <c r="E28" s="70"/>
      <c r="F28" s="59">
        <f>D29*E25</f>
        <v>0</v>
      </c>
      <c r="G28" s="1"/>
      <c r="H28" s="1"/>
      <c r="I28" s="35" t="s">
        <v>47</v>
      </c>
      <c r="J28" s="3">
        <v>1</v>
      </c>
      <c r="K28" s="31"/>
      <c r="L28" s="3">
        <f>1/60</f>
        <v>1.6666666666666666E-2</v>
      </c>
      <c r="M28" s="82">
        <f t="shared" si="2"/>
        <v>0</v>
      </c>
      <c r="N28" s="83"/>
      <c r="O28" s="2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6.5" x14ac:dyDescent="0.3">
      <c r="A29" s="77"/>
      <c r="B29" s="69"/>
      <c r="C29" s="69"/>
      <c r="D29" s="41"/>
      <c r="E29" s="70"/>
      <c r="F29" s="59">
        <f>D29*E25</f>
        <v>0</v>
      </c>
      <c r="G29" s="1"/>
      <c r="H29" s="1"/>
      <c r="I29" s="35" t="s">
        <v>36</v>
      </c>
      <c r="J29" s="3">
        <v>1</v>
      </c>
      <c r="K29" s="31"/>
      <c r="L29" s="3">
        <f>1/60</f>
        <v>1.6666666666666666E-2</v>
      </c>
      <c r="M29" s="82">
        <f t="shared" si="2"/>
        <v>0</v>
      </c>
      <c r="N29" s="83"/>
      <c r="O29" s="2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17.25" thickBot="1" x14ac:dyDescent="0.35">
      <c r="A30" s="65" t="s">
        <v>97</v>
      </c>
      <c r="B30" s="66"/>
      <c r="C30" s="67"/>
      <c r="D30" s="60">
        <f>SUM(D25:D29)</f>
        <v>8.6500000000000007E-2</v>
      </c>
      <c r="E30" s="61">
        <f>1-D30</f>
        <v>0.91349999999999998</v>
      </c>
      <c r="F30" s="63">
        <f>SUM(F25:F29)</f>
        <v>1054.8499475544609</v>
      </c>
      <c r="G30" s="1"/>
      <c r="H30" s="1"/>
      <c r="I30" s="35" t="s">
        <v>46</v>
      </c>
      <c r="J30" s="3">
        <v>1</v>
      </c>
      <c r="K30" s="31"/>
      <c r="L30" s="3">
        <f>1/6</f>
        <v>0.16666666666666666</v>
      </c>
      <c r="M30" s="82">
        <f t="shared" si="2"/>
        <v>0</v>
      </c>
      <c r="N30" s="83"/>
      <c r="O30" s="2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16.5" x14ac:dyDescent="0.3">
      <c r="A31" s="68" t="s">
        <v>12</v>
      </c>
      <c r="B31" s="68"/>
      <c r="C31" s="68"/>
      <c r="D31" s="68"/>
      <c r="E31" s="45" t="s">
        <v>5</v>
      </c>
      <c r="F31" s="45" t="s">
        <v>6</v>
      </c>
      <c r="G31" s="1"/>
      <c r="H31" s="1"/>
      <c r="I31" s="35" t="s">
        <v>34</v>
      </c>
      <c r="J31" s="3">
        <v>1</v>
      </c>
      <c r="K31" s="31"/>
      <c r="L31" s="3">
        <f>1/12</f>
        <v>8.3333333333333329E-2</v>
      </c>
      <c r="M31" s="82">
        <f t="shared" si="2"/>
        <v>0</v>
      </c>
      <c r="N31" s="83"/>
      <c r="O31" s="2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t="16.5" x14ac:dyDescent="0.3">
      <c r="A32" s="69" t="s">
        <v>8</v>
      </c>
      <c r="B32" s="69"/>
      <c r="C32" s="69"/>
      <c r="D32" s="69"/>
      <c r="E32" s="43">
        <f>F6</f>
        <v>10079.093934</v>
      </c>
      <c r="F32" s="43"/>
      <c r="G32" s="1"/>
      <c r="H32" s="1"/>
      <c r="I32" s="35" t="s">
        <v>41</v>
      </c>
      <c r="J32" s="3">
        <v>1</v>
      </c>
      <c r="K32" s="31"/>
      <c r="L32" s="3">
        <f>1/60</f>
        <v>1.6666666666666666E-2</v>
      </c>
      <c r="M32" s="82">
        <f t="shared" si="2"/>
        <v>0</v>
      </c>
      <c r="N32" s="83"/>
      <c r="O32" s="1"/>
    </row>
    <row r="33" spans="1:15" ht="16.5" x14ac:dyDescent="0.3">
      <c r="A33" s="69" t="s">
        <v>9</v>
      </c>
      <c r="B33" s="69"/>
      <c r="C33" s="69"/>
      <c r="D33" s="69"/>
      <c r="E33" s="43">
        <f>F19</f>
        <v>1060.8532</v>
      </c>
      <c r="F33" s="43"/>
      <c r="G33" s="1"/>
      <c r="H33" s="1"/>
      <c r="I33" s="35" t="s">
        <v>35</v>
      </c>
      <c r="J33" s="3">
        <v>1</v>
      </c>
      <c r="K33" s="31"/>
      <c r="L33" s="3">
        <f>1/6</f>
        <v>0.16666666666666666</v>
      </c>
      <c r="M33" s="82">
        <f t="shared" si="2"/>
        <v>0</v>
      </c>
      <c r="N33" s="83"/>
      <c r="O33" s="1"/>
    </row>
    <row r="34" spans="1:15" ht="16.5" x14ac:dyDescent="0.3">
      <c r="A34" s="69" t="s">
        <v>10</v>
      </c>
      <c r="B34" s="69"/>
      <c r="C34" s="69"/>
      <c r="D34" s="69"/>
      <c r="E34" s="43">
        <f>F23</f>
        <v>0</v>
      </c>
      <c r="F34" s="43"/>
      <c r="G34" s="1"/>
      <c r="H34" s="1"/>
      <c r="I34" s="80" t="s">
        <v>61</v>
      </c>
      <c r="J34" s="80"/>
      <c r="K34" s="80"/>
      <c r="L34" s="80"/>
      <c r="M34" s="81">
        <f>SUM(M25:N33)</f>
        <v>0</v>
      </c>
      <c r="N34" s="81"/>
      <c r="O34" s="1"/>
    </row>
    <row r="35" spans="1:15" ht="16.5" x14ac:dyDescent="0.3">
      <c r="A35" s="69" t="s">
        <v>11</v>
      </c>
      <c r="B35" s="69"/>
      <c r="C35" s="69"/>
      <c r="D35" s="69"/>
      <c r="E35" s="43">
        <f>F30</f>
        <v>1054.8499475544609</v>
      </c>
      <c r="F35" s="43"/>
      <c r="G35" s="1"/>
      <c r="H35" s="1"/>
      <c r="I35" s="1"/>
      <c r="J35" s="1"/>
      <c r="K35" s="1"/>
      <c r="L35" s="1"/>
      <c r="M35" s="1"/>
      <c r="N35" s="1"/>
      <c r="O35" s="1"/>
    </row>
    <row r="36" spans="1:15" ht="16.5" x14ac:dyDescent="0.3">
      <c r="A36" s="64" t="s">
        <v>98</v>
      </c>
      <c r="B36" s="64"/>
      <c r="C36" s="64"/>
      <c r="D36" s="64"/>
      <c r="E36" s="62">
        <f>SUM(E32:E35)</f>
        <v>12194.797081554461</v>
      </c>
      <c r="F36" s="62">
        <f>12*E36</f>
        <v>146337.56497865354</v>
      </c>
      <c r="G36" s="1"/>
      <c r="H36" s="1"/>
      <c r="I36" s="25" t="s">
        <v>85</v>
      </c>
      <c r="J36" s="25" t="s">
        <v>15</v>
      </c>
      <c r="K36" s="25" t="s">
        <v>82</v>
      </c>
      <c r="L36" s="25" t="s">
        <v>80</v>
      </c>
      <c r="M36" s="84" t="s">
        <v>28</v>
      </c>
      <c r="N36" s="84"/>
      <c r="O36" s="1"/>
    </row>
    <row r="37" spans="1:15" ht="16.5" x14ac:dyDescent="0.3">
      <c r="A37" s="1"/>
      <c r="B37" s="1"/>
      <c r="C37" s="1"/>
      <c r="D37" s="1"/>
      <c r="E37" s="1"/>
      <c r="F37" s="1"/>
      <c r="G37" s="1"/>
      <c r="H37" s="1"/>
      <c r="I37" s="35" t="s">
        <v>29</v>
      </c>
      <c r="J37" s="3">
        <v>2</v>
      </c>
      <c r="K37" s="31"/>
      <c r="L37" s="3">
        <f>1/6</f>
        <v>0.16666666666666666</v>
      </c>
      <c r="M37" s="82">
        <f t="shared" ref="M37" si="3">J37*K37*L37</f>
        <v>0</v>
      </c>
      <c r="N37" s="83"/>
      <c r="O37" s="1"/>
    </row>
    <row r="38" spans="1:15" ht="16.5" x14ac:dyDescent="0.3">
      <c r="A38" s="1"/>
      <c r="B38" s="1"/>
      <c r="C38" s="1"/>
      <c r="D38" s="1"/>
      <c r="E38" s="1"/>
      <c r="F38" s="1"/>
      <c r="G38" s="1"/>
      <c r="H38" s="1"/>
      <c r="I38" s="6" t="s">
        <v>23</v>
      </c>
      <c r="J38" s="3">
        <v>4</v>
      </c>
      <c r="K38" s="31"/>
      <c r="L38" s="3">
        <f>1/9</f>
        <v>0.1111111111111111</v>
      </c>
      <c r="M38" s="82">
        <f t="shared" ref="M38:M46" si="4">J38*K38*L38</f>
        <v>0</v>
      </c>
      <c r="N38" s="83"/>
      <c r="O38" s="1"/>
    </row>
    <row r="39" spans="1:15" ht="16.5" x14ac:dyDescent="0.3">
      <c r="A39" s="1"/>
      <c r="B39" s="1"/>
      <c r="C39" s="1"/>
      <c r="D39" s="1"/>
      <c r="E39" s="1"/>
      <c r="F39" s="1"/>
      <c r="G39" s="1"/>
      <c r="H39" s="1"/>
      <c r="I39" s="6" t="s">
        <v>24</v>
      </c>
      <c r="J39" s="3">
        <v>4</v>
      </c>
      <c r="K39" s="31"/>
      <c r="L39" s="3">
        <f t="shared" ref="L39:L46" si="5">1/9</f>
        <v>0.1111111111111111</v>
      </c>
      <c r="M39" s="82">
        <f t="shared" si="4"/>
        <v>0</v>
      </c>
      <c r="N39" s="83"/>
      <c r="O39" s="1"/>
    </row>
    <row r="40" spans="1:15" ht="16.5" x14ac:dyDescent="0.3">
      <c r="A40" s="1"/>
      <c r="B40" s="1"/>
      <c r="C40" s="1"/>
      <c r="D40" s="1"/>
      <c r="E40" s="1"/>
      <c r="F40" s="1"/>
      <c r="G40" s="1"/>
      <c r="H40" s="1"/>
      <c r="I40" s="6" t="s">
        <v>43</v>
      </c>
      <c r="J40" s="3">
        <v>4</v>
      </c>
      <c r="K40" s="31"/>
      <c r="L40" s="3">
        <f t="shared" si="5"/>
        <v>0.1111111111111111</v>
      </c>
      <c r="M40" s="82">
        <f t="shared" si="4"/>
        <v>0</v>
      </c>
      <c r="N40" s="83"/>
      <c r="O40" s="1"/>
    </row>
    <row r="41" spans="1:15" ht="16.5" x14ac:dyDescent="0.3">
      <c r="A41" s="1"/>
      <c r="B41" s="1"/>
      <c r="C41" s="1"/>
      <c r="D41" s="1"/>
      <c r="E41" s="1"/>
      <c r="F41" s="1"/>
      <c r="G41" s="1"/>
      <c r="H41" s="1"/>
      <c r="I41" s="6" t="s">
        <v>25</v>
      </c>
      <c r="J41" s="3">
        <v>2</v>
      </c>
      <c r="K41" s="31"/>
      <c r="L41" s="3">
        <f t="shared" si="5"/>
        <v>0.1111111111111111</v>
      </c>
      <c r="M41" s="82">
        <f t="shared" si="4"/>
        <v>0</v>
      </c>
      <c r="N41" s="83"/>
      <c r="O41" s="1"/>
    </row>
    <row r="42" spans="1:15" ht="16.5" x14ac:dyDescent="0.3">
      <c r="A42" s="1"/>
      <c r="B42" s="1"/>
      <c r="C42" s="1"/>
      <c r="D42" s="1"/>
      <c r="E42" s="1"/>
      <c r="F42" s="1"/>
      <c r="G42" s="1"/>
      <c r="H42" s="1"/>
      <c r="I42" s="6" t="s">
        <v>45</v>
      </c>
      <c r="J42" s="3">
        <v>2</v>
      </c>
      <c r="K42" s="31"/>
      <c r="L42" s="3">
        <f t="shared" si="5"/>
        <v>0.1111111111111111</v>
      </c>
      <c r="M42" s="82">
        <f t="shared" si="4"/>
        <v>0</v>
      </c>
      <c r="N42" s="83"/>
      <c r="O42" s="1"/>
    </row>
    <row r="43" spans="1:15" ht="16.5" x14ac:dyDescent="0.3">
      <c r="A43" s="1"/>
      <c r="B43" s="1"/>
      <c r="C43" s="1"/>
      <c r="D43" s="1"/>
      <c r="E43" s="1"/>
      <c r="F43" s="1"/>
      <c r="G43" s="1"/>
      <c r="H43" s="1"/>
      <c r="I43" s="6" t="s">
        <v>33</v>
      </c>
      <c r="J43" s="3">
        <v>2</v>
      </c>
      <c r="K43" s="31"/>
      <c r="L43" s="3">
        <f>1/9</f>
        <v>0.1111111111111111</v>
      </c>
      <c r="M43" s="82">
        <f t="shared" si="4"/>
        <v>0</v>
      </c>
      <c r="N43" s="83"/>
      <c r="O43" s="1"/>
    </row>
    <row r="44" spans="1:15" ht="16.5" x14ac:dyDescent="0.3">
      <c r="A44" s="1"/>
      <c r="B44" s="1"/>
      <c r="C44" s="1"/>
      <c r="D44" s="1"/>
      <c r="E44" s="1"/>
      <c r="F44" s="1"/>
      <c r="G44" s="1"/>
      <c r="H44" s="1"/>
      <c r="I44" s="6" t="s">
        <v>42</v>
      </c>
      <c r="J44" s="3">
        <v>2</v>
      </c>
      <c r="K44" s="31"/>
      <c r="L44" s="3">
        <f t="shared" si="5"/>
        <v>0.1111111111111111</v>
      </c>
      <c r="M44" s="82">
        <f t="shared" si="4"/>
        <v>0</v>
      </c>
      <c r="N44" s="83"/>
      <c r="O44" s="1"/>
    </row>
    <row r="45" spans="1:15" ht="16.5" x14ac:dyDescent="0.3">
      <c r="A45" s="1"/>
      <c r="B45" s="1"/>
      <c r="C45" s="1"/>
      <c r="D45" s="1"/>
      <c r="E45" s="1"/>
      <c r="F45" s="1"/>
      <c r="G45" s="1"/>
      <c r="H45" s="1"/>
      <c r="I45" s="35" t="s">
        <v>44</v>
      </c>
      <c r="J45" s="3">
        <v>2</v>
      </c>
      <c r="K45" s="31"/>
      <c r="L45" s="3">
        <f t="shared" si="5"/>
        <v>0.1111111111111111</v>
      </c>
      <c r="M45" s="82">
        <f t="shared" si="4"/>
        <v>0</v>
      </c>
      <c r="N45" s="83"/>
      <c r="O45" s="1"/>
    </row>
    <row r="46" spans="1:15" ht="16.5" x14ac:dyDescent="0.3">
      <c r="A46" s="1"/>
      <c r="B46" s="1"/>
      <c r="C46" s="1"/>
      <c r="D46" s="1"/>
      <c r="E46" s="1"/>
      <c r="F46" s="1"/>
      <c r="G46" s="1"/>
      <c r="H46" s="1"/>
      <c r="I46" s="35" t="s">
        <v>26</v>
      </c>
      <c r="J46" s="3">
        <v>2</v>
      </c>
      <c r="K46" s="31"/>
      <c r="L46" s="3">
        <f t="shared" si="5"/>
        <v>0.1111111111111111</v>
      </c>
      <c r="M46" s="82">
        <f t="shared" si="4"/>
        <v>0</v>
      </c>
      <c r="N46" s="83"/>
      <c r="O46" s="1"/>
    </row>
    <row r="47" spans="1:15" ht="16.5" x14ac:dyDescent="0.3">
      <c r="A47" s="1"/>
      <c r="B47" s="1"/>
      <c r="C47" s="1"/>
      <c r="D47" s="1"/>
      <c r="E47" s="1"/>
      <c r="F47" s="1"/>
      <c r="G47" s="1"/>
      <c r="H47" s="1"/>
      <c r="I47" s="80" t="s">
        <v>61</v>
      </c>
      <c r="J47" s="80"/>
      <c r="K47" s="80"/>
      <c r="L47" s="80"/>
      <c r="M47" s="81">
        <f>SUM(M37:N46)</f>
        <v>0</v>
      </c>
      <c r="N47" s="81"/>
      <c r="O47" s="1"/>
    </row>
    <row r="48" spans="1:15" ht="16.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6.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6.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6.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6.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6.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6.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6.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6.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6.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6.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6.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6.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6.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6.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6.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6.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6.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6.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6.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6.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6.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6.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6.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6.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6.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6.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6.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6.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6.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6.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6.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6.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6.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6.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6.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6.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6.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6.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6.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6.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6.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6.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6.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6.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6.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6.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6.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6.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6.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6.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6.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6.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6.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6.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6.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6.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6.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6.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6.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6.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6.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6.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6.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6.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6.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6.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6.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6.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6.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6.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6.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6.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6.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6.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6.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6.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6.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6.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6.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6.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6.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6.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6.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6.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6.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6.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6.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6.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6.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6.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6.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6.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6.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6.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6.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6.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6.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6.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6.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6.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6.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6.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6.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6.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6.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6.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6.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6.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6.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6.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6.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6.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6.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6.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6.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6.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6.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6.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6.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6.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6.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6.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6.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6.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6.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6.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6.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6.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6.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6.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6.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6.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6.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6.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6.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6.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6.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6.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6.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6.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6.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6.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6.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6.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6.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6.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6.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6.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6.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6.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6.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6.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6.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6.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6.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6.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6.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6.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6.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6.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6.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6.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6.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6.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6.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6.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6.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6.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6.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6.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6.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6.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6.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6.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6.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6.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6.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6.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6.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6.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6.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6.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6.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6.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6.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6.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6.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6.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6.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6.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6.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6.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6.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6.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6.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6.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6.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6.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6.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6.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6.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6.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</sheetData>
  <mergeCells count="75">
    <mergeCell ref="E1:E2"/>
    <mergeCell ref="F1:F2"/>
    <mergeCell ref="A4:E4"/>
    <mergeCell ref="A8:C8"/>
    <mergeCell ref="A9:C9"/>
    <mergeCell ref="B1:B2"/>
    <mergeCell ref="C1:C2"/>
    <mergeCell ref="D1:D2"/>
    <mergeCell ref="A16:C16"/>
    <mergeCell ref="A17:C17"/>
    <mergeCell ref="A18:C18"/>
    <mergeCell ref="Q1:Y1"/>
    <mergeCell ref="Q6:Y6"/>
    <mergeCell ref="Q10:Y10"/>
    <mergeCell ref="A10:C10"/>
    <mergeCell ref="A11:C11"/>
    <mergeCell ref="A12:C12"/>
    <mergeCell ref="A13:C13"/>
    <mergeCell ref="A14:C14"/>
    <mergeCell ref="A15:C15"/>
    <mergeCell ref="A5:D5"/>
    <mergeCell ref="A6:E6"/>
    <mergeCell ref="A7:C7"/>
    <mergeCell ref="I1:N1"/>
    <mergeCell ref="M20:N20"/>
    <mergeCell ref="M22:N22"/>
    <mergeCell ref="M24:N24"/>
    <mergeCell ref="M16:N16"/>
    <mergeCell ref="M17:N17"/>
    <mergeCell ref="M18:N18"/>
    <mergeCell ref="M19:N19"/>
    <mergeCell ref="M21:N21"/>
    <mergeCell ref="M25:N25"/>
    <mergeCell ref="M26:N26"/>
    <mergeCell ref="M27:N27"/>
    <mergeCell ref="M28:N28"/>
    <mergeCell ref="M33:N33"/>
    <mergeCell ref="M32:N32"/>
    <mergeCell ref="M29:N29"/>
    <mergeCell ref="M30:N30"/>
    <mergeCell ref="M31:N31"/>
    <mergeCell ref="I34:L34"/>
    <mergeCell ref="M34:N34"/>
    <mergeCell ref="I47:L47"/>
    <mergeCell ref="M47:N47"/>
    <mergeCell ref="M46:N46"/>
    <mergeCell ref="M44:N44"/>
    <mergeCell ref="M45:N45"/>
    <mergeCell ref="M41:N41"/>
    <mergeCell ref="M42:N42"/>
    <mergeCell ref="M43:N43"/>
    <mergeCell ref="M37:N37"/>
    <mergeCell ref="M38:N38"/>
    <mergeCell ref="M39:N39"/>
    <mergeCell ref="M40:N40"/>
    <mergeCell ref="M36:N36"/>
    <mergeCell ref="E25:E29"/>
    <mergeCell ref="A19:E19"/>
    <mergeCell ref="A20:C20"/>
    <mergeCell ref="A21:C21"/>
    <mergeCell ref="A22:C22"/>
    <mergeCell ref="A23:E23"/>
    <mergeCell ref="A24:C24"/>
    <mergeCell ref="A25:C25"/>
    <mergeCell ref="A26:C26"/>
    <mergeCell ref="A27:C27"/>
    <mergeCell ref="A29:C29"/>
    <mergeCell ref="A28:C28"/>
    <mergeCell ref="A36:D36"/>
    <mergeCell ref="A30:C30"/>
    <mergeCell ref="A31:D31"/>
    <mergeCell ref="A32:D32"/>
    <mergeCell ref="A33:D33"/>
    <mergeCell ref="A34:D34"/>
    <mergeCell ref="A35:D35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L20 E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Composição de Custos</vt:lpstr>
      <vt:lpstr>'Composição de Custos'!Area_de_impressao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Cristianne Martins</dc:creator>
  <cp:lastModifiedBy>Cristianne Martins</cp:lastModifiedBy>
  <dcterms:created xsi:type="dcterms:W3CDTF">2019-01-30T19:50:24Z</dcterms:created>
  <dcterms:modified xsi:type="dcterms:W3CDTF">2022-11-23T20:38:08Z</dcterms:modified>
</cp:coreProperties>
</file>